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D:\MRS Technologies\Germany's Projects\EMRT\"/>
    </mc:Choice>
  </mc:AlternateContent>
  <xr:revisionPtr revIDLastSave="0" documentId="13_ncr:1_{DDB01925-E624-4113-8BA7-2D5725B73B3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27" i="5"/>
  <c r="T28" i="5"/>
  <c r="T29" i="5"/>
  <c r="T30" i="5"/>
  <c r="T42" i="5"/>
  <c r="T52" i="5"/>
  <c r="T62" i="5"/>
  <c r="T63" i="5"/>
  <c r="T67" i="5"/>
  <c r="T85" i="5"/>
  <c r="T98" i="5"/>
  <c r="T99" i="5"/>
  <c r="T100" i="5"/>
  <c r="T112"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T5" i="5"/>
  <c r="V5" i="5"/>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G60" i="6" s="1"/>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s="1"/>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X6" i="5"/>
  <c r="V7" i="5"/>
  <c r="X7" i="5"/>
  <c r="V8" i="5"/>
  <c r="X8" i="5"/>
  <c r="V9" i="5"/>
  <c r="V10" i="5"/>
  <c r="X10" i="5"/>
  <c r="V11" i="5"/>
  <c r="X11" i="5"/>
  <c r="V12" i="5"/>
  <c r="X12" i="5"/>
  <c r="V13" i="5"/>
  <c r="V14" i="5"/>
  <c r="X14" i="5"/>
  <c r="V15" i="5"/>
  <c r="X15" i="5"/>
  <c r="V16" i="5"/>
  <c r="X16" i="5"/>
  <c r="V17" i="5"/>
  <c r="V18" i="5"/>
  <c r="X18" i="5"/>
  <c r="V19" i="5"/>
  <c r="X19" i="5"/>
  <c r="V20" i="5"/>
  <c r="R20" i="5" s="1"/>
  <c r="X20" i="5"/>
  <c r="V21" i="5"/>
  <c r="V22" i="5"/>
  <c r="X22" i="5"/>
  <c r="V23" i="5"/>
  <c r="X23" i="5"/>
  <c r="V24" i="5"/>
  <c r="X24" i="5"/>
  <c r="V25" i="5"/>
  <c r="V26" i="5"/>
  <c r="X26" i="5"/>
  <c r="V27" i="5"/>
  <c r="X27" i="5"/>
  <c r="V28" i="5"/>
  <c r="X28" i="5"/>
  <c r="V29" i="5"/>
  <c r="V30" i="5"/>
  <c r="X30" i="5"/>
  <c r="V31" i="5"/>
  <c r="X31" i="5"/>
  <c r="V32" i="5"/>
  <c r="X32" i="5"/>
  <c r="V33" i="5"/>
  <c r="V34" i="5"/>
  <c r="X34" i="5"/>
  <c r="V35" i="5"/>
  <c r="R35" i="5" s="1"/>
  <c r="X35" i="5"/>
  <c r="V36" i="5"/>
  <c r="X36" i="5"/>
  <c r="V37" i="5"/>
  <c r="V38" i="5"/>
  <c r="X38" i="5"/>
  <c r="V39" i="5"/>
  <c r="X39" i="5"/>
  <c r="V40" i="5"/>
  <c r="X40" i="5"/>
  <c r="V41" i="5"/>
  <c r="V42" i="5"/>
  <c r="X42" i="5"/>
  <c r="V43" i="5"/>
  <c r="X43" i="5"/>
  <c r="V44" i="5"/>
  <c r="R44" i="5" s="1"/>
  <c r="X44" i="5"/>
  <c r="V45" i="5"/>
  <c r="V46" i="5"/>
  <c r="X46" i="5"/>
  <c r="V47" i="5"/>
  <c r="X47" i="5"/>
  <c r="V48" i="5"/>
  <c r="X48" i="5"/>
  <c r="V49" i="5"/>
  <c r="V50" i="5"/>
  <c r="X50" i="5"/>
  <c r="V51" i="5"/>
  <c r="X51" i="5"/>
  <c r="V52" i="5"/>
  <c r="R52" i="5" s="1"/>
  <c r="X52" i="5"/>
  <c r="V53" i="5"/>
  <c r="V54" i="5"/>
  <c r="X54" i="5"/>
  <c r="V55" i="5"/>
  <c r="X55" i="5"/>
  <c r="V56" i="5"/>
  <c r="X56" i="5"/>
  <c r="V57" i="5"/>
  <c r="V58" i="5"/>
  <c r="X58" i="5"/>
  <c r="V59" i="5"/>
  <c r="X59" i="5"/>
  <c r="V60" i="5"/>
  <c r="X60" i="5"/>
  <c r="V61" i="5"/>
  <c r="V62" i="5"/>
  <c r="X62" i="5"/>
  <c r="V63" i="5"/>
  <c r="X63" i="5"/>
  <c r="V64" i="5"/>
  <c r="X64" i="5"/>
  <c r="V65" i="5"/>
  <c r="V66" i="5"/>
  <c r="X66" i="5"/>
  <c r="V67" i="5"/>
  <c r="R67" i="5" s="1"/>
  <c r="X67" i="5"/>
  <c r="V68" i="5"/>
  <c r="X68" i="5"/>
  <c r="V69" i="5"/>
  <c r="V70" i="5"/>
  <c r="X70" i="5"/>
  <c r="V71" i="5"/>
  <c r="X71" i="5"/>
  <c r="V72" i="5"/>
  <c r="X72" i="5"/>
  <c r="V73" i="5"/>
  <c r="V74" i="5"/>
  <c r="X74" i="5"/>
  <c r="V75" i="5"/>
  <c r="X75" i="5"/>
  <c r="V76" i="5"/>
  <c r="R76" i="5" s="1"/>
  <c r="X76" i="5"/>
  <c r="V77" i="5"/>
  <c r="V78" i="5"/>
  <c r="X78" i="5"/>
  <c r="V79" i="5"/>
  <c r="X79" i="5"/>
  <c r="V80" i="5"/>
  <c r="X80" i="5"/>
  <c r="V81" i="5"/>
  <c r="V82" i="5"/>
  <c r="X82" i="5"/>
  <c r="V83" i="5"/>
  <c r="X83" i="5"/>
  <c r="V84" i="5"/>
  <c r="X84" i="5"/>
  <c r="V85" i="5"/>
  <c r="V86" i="5"/>
  <c r="X86" i="5"/>
  <c r="V87" i="5"/>
  <c r="X87" i="5"/>
  <c r="V88" i="5"/>
  <c r="X88" i="5"/>
  <c r="V89" i="5"/>
  <c r="V90" i="5"/>
  <c r="X90" i="5"/>
  <c r="V91" i="5"/>
  <c r="V92" i="5"/>
  <c r="X92" i="5"/>
  <c r="V93" i="5"/>
  <c r="V94" i="5"/>
  <c r="X94" i="5"/>
  <c r="V95" i="5"/>
  <c r="R95" i="5" s="1"/>
  <c r="X95" i="5"/>
  <c r="V96" i="5"/>
  <c r="X96" i="5"/>
  <c r="V97" i="5"/>
  <c r="V98" i="5"/>
  <c r="X98" i="5"/>
  <c r="V99" i="5"/>
  <c r="X99" i="5"/>
  <c r="V100" i="5"/>
  <c r="X100" i="5"/>
  <c r="V101" i="5"/>
  <c r="V102" i="5"/>
  <c r="X102" i="5"/>
  <c r="V103" i="5"/>
  <c r="X103" i="5"/>
  <c r="V104" i="5"/>
  <c r="R104" i="5" s="1"/>
  <c r="X104" i="5"/>
  <c r="V105" i="5"/>
  <c r="V106" i="5"/>
  <c r="X106" i="5"/>
  <c r="V107" i="5"/>
  <c r="X107" i="5"/>
  <c r="V108" i="5"/>
  <c r="X108" i="5"/>
  <c r="V109" i="5"/>
  <c r="V110" i="5"/>
  <c r="X110" i="5"/>
  <c r="V111" i="5"/>
  <c r="X111" i="5"/>
  <c r="V112" i="5"/>
  <c r="X112" i="5"/>
  <c r="V113" i="5"/>
  <c r="V114" i="5"/>
  <c r="X114" i="5"/>
  <c r="V115" i="5"/>
  <c r="X115" i="5"/>
  <c r="V116" i="5"/>
  <c r="X116" i="5"/>
  <c r="V117" i="5"/>
  <c r="V118" i="5"/>
  <c r="R118" i="5" s="1"/>
  <c r="X118" i="5"/>
  <c r="V119" i="5"/>
  <c r="X119" i="5"/>
  <c r="V120" i="5"/>
  <c r="X120" i="5"/>
  <c r="V121" i="5"/>
  <c r="V122" i="5"/>
  <c r="X122" i="5"/>
  <c r="V123" i="5"/>
  <c r="X123" i="5"/>
  <c r="V124" i="5"/>
  <c r="X124" i="5"/>
  <c r="V125" i="5"/>
  <c r="V126" i="5"/>
  <c r="R126" i="5" s="1"/>
  <c r="X126" i="5"/>
  <c r="V127" i="5"/>
  <c r="X127" i="5"/>
  <c r="V128" i="5"/>
  <c r="X128" i="5"/>
  <c r="V129" i="5"/>
  <c r="V130" i="5"/>
  <c r="X130" i="5"/>
  <c r="V131" i="5"/>
  <c r="X131" i="5"/>
  <c r="V132" i="5"/>
  <c r="X132" i="5"/>
  <c r="V133" i="5"/>
  <c r="V134" i="5"/>
  <c r="X134" i="5"/>
  <c r="V135" i="5"/>
  <c r="R135" i="5" s="1"/>
  <c r="X135" i="5"/>
  <c r="V136" i="5"/>
  <c r="R136" i="5" s="1"/>
  <c r="X136" i="5"/>
  <c r="V137" i="5"/>
  <c r="E137" i="5"/>
  <c r="V138" i="5"/>
  <c r="E138" i="5"/>
  <c r="X138" i="5" s="1"/>
  <c r="V139" i="5"/>
  <c r="E139" i="5"/>
  <c r="X139" i="5" s="1"/>
  <c r="V140" i="5"/>
  <c r="E140" i="5"/>
  <c r="X140" i="5" s="1"/>
  <c r="V141" i="5"/>
  <c r="E141" i="5"/>
  <c r="V142" i="5"/>
  <c r="E142" i="5"/>
  <c r="X142" i="5" s="1"/>
  <c r="V143" i="5"/>
  <c r="E143" i="5"/>
  <c r="X143" i="5" s="1"/>
  <c r="V144" i="5"/>
  <c r="E144" i="5"/>
  <c r="X144" i="5" s="1"/>
  <c r="V145" i="5"/>
  <c r="E145" i="5"/>
  <c r="V146" i="5"/>
  <c r="E146" i="5"/>
  <c r="X146" i="5" s="1"/>
  <c r="V147" i="5"/>
  <c r="E147" i="5"/>
  <c r="X147" i="5" s="1"/>
  <c r="V148" i="5"/>
  <c r="E148" i="5"/>
  <c r="X148" i="5" s="1"/>
  <c r="V149" i="5"/>
  <c r="E149" i="5"/>
  <c r="V150" i="5"/>
  <c r="E150" i="5"/>
  <c r="X150" i="5" s="1"/>
  <c r="V151" i="5"/>
  <c r="E151" i="5"/>
  <c r="X151" i="5" s="1"/>
  <c r="V152" i="5"/>
  <c r="E152" i="5"/>
  <c r="X152" i="5" s="1"/>
  <c r="V153" i="5"/>
  <c r="E153" i="5"/>
  <c r="V154" i="5"/>
  <c r="E154" i="5"/>
  <c r="X154" i="5" s="1"/>
  <c r="V155" i="5"/>
  <c r="E155" i="5"/>
  <c r="X155" i="5" s="1"/>
  <c r="V156" i="5"/>
  <c r="E156" i="5"/>
  <c r="X156" i="5" s="1"/>
  <c r="V157" i="5"/>
  <c r="E157" i="5"/>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V170" i="5"/>
  <c r="E170" i="5"/>
  <c r="X170" i="5" s="1"/>
  <c r="V171" i="5"/>
  <c r="E171" i="5"/>
  <c r="X171" i="5" s="1"/>
  <c r="V172" i="5"/>
  <c r="E172" i="5"/>
  <c r="X172" i="5" s="1"/>
  <c r="V173" i="5"/>
  <c r="E173" i="5"/>
  <c r="V174" i="5"/>
  <c r="E174" i="5"/>
  <c r="X174" i="5" s="1"/>
  <c r="V175" i="5"/>
  <c r="E175" i="5"/>
  <c r="X175" i="5" s="1"/>
  <c r="V176" i="5"/>
  <c r="E176" i="5"/>
  <c r="X176" i="5" s="1"/>
  <c r="V177" i="5"/>
  <c r="E177" i="5"/>
  <c r="V178" i="5"/>
  <c r="E178" i="5"/>
  <c r="X178" i="5" s="1"/>
  <c r="V179" i="5"/>
  <c r="E179" i="5"/>
  <c r="X179" i="5" s="1"/>
  <c r="V180" i="5"/>
  <c r="E180" i="5"/>
  <c r="X180" i="5" s="1"/>
  <c r="V181" i="5"/>
  <c r="E181" i="5"/>
  <c r="V182" i="5"/>
  <c r="E182" i="5"/>
  <c r="X182" i="5" s="1"/>
  <c r="V183" i="5"/>
  <c r="E183" i="5"/>
  <c r="X183" i="5" s="1"/>
  <c r="V184" i="5"/>
  <c r="E184" i="5"/>
  <c r="X184" i="5" s="1"/>
  <c r="V185" i="5"/>
  <c r="E185" i="5"/>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X195" i="5" s="1"/>
  <c r="V196" i="5"/>
  <c r="E196" i="5"/>
  <c r="X196" i="5" s="1"/>
  <c r="V197" i="5"/>
  <c r="E197" i="5"/>
  <c r="V198" i="5"/>
  <c r="E198" i="5"/>
  <c r="X198" i="5" s="1"/>
  <c r="V199" i="5"/>
  <c r="E199" i="5"/>
  <c r="X199" i="5" s="1"/>
  <c r="V200" i="5"/>
  <c r="E200" i="5"/>
  <c r="X200" i="5" s="1"/>
  <c r="V201" i="5"/>
  <c r="E201" i="5"/>
  <c r="V202" i="5"/>
  <c r="E202" i="5"/>
  <c r="X202" i="5" s="1"/>
  <c r="V203" i="5"/>
  <c r="E203" i="5"/>
  <c r="X203" i="5" s="1"/>
  <c r="V204" i="5"/>
  <c r="E204" i="5"/>
  <c r="X204" i="5" s="1"/>
  <c r="V205" i="5"/>
  <c r="E205" i="5"/>
  <c r="V206" i="5"/>
  <c r="E206" i="5"/>
  <c r="X206" i="5" s="1"/>
  <c r="V207" i="5"/>
  <c r="E207" i="5"/>
  <c r="X207" i="5" s="1"/>
  <c r="V208" i="5"/>
  <c r="E208" i="5"/>
  <c r="X208" i="5" s="1"/>
  <c r="V209" i="5"/>
  <c r="E209" i="5"/>
  <c r="V210" i="5"/>
  <c r="E210" i="5"/>
  <c r="X210" i="5" s="1"/>
  <c r="V211" i="5"/>
  <c r="E211" i="5"/>
  <c r="X211" i="5" s="1"/>
  <c r="V212" i="5"/>
  <c r="E212" i="5"/>
  <c r="X212" i="5" s="1"/>
  <c r="V213" i="5"/>
  <c r="E213" i="5"/>
  <c r="V214" i="5"/>
  <c r="E214" i="5"/>
  <c r="X214" i="5" s="1"/>
  <c r="V215" i="5"/>
  <c r="E215" i="5"/>
  <c r="X215" i="5" s="1"/>
  <c r="V216" i="5"/>
  <c r="E216" i="5"/>
  <c r="X216" i="5" s="1"/>
  <c r="V217" i="5"/>
  <c r="E217" i="5"/>
  <c r="V218" i="5"/>
  <c r="E218" i="5"/>
  <c r="X218" i="5" s="1"/>
  <c r="V219" i="5"/>
  <c r="E219" i="5"/>
  <c r="X219" i="5" s="1"/>
  <c r="V220" i="5"/>
  <c r="E220" i="5"/>
  <c r="X220" i="5" s="1"/>
  <c r="V221" i="5"/>
  <c r="E221" i="5"/>
  <c r="X221" i="5" s="1"/>
  <c r="V222" i="5"/>
  <c r="E222" i="5"/>
  <c r="X222" i="5" s="1"/>
  <c r="V223" i="5"/>
  <c r="E223" i="5"/>
  <c r="X223" i="5" s="1"/>
  <c r="V224" i="5"/>
  <c r="E224" i="5"/>
  <c r="X224" i="5" s="1"/>
  <c r="V225" i="5"/>
  <c r="E225" i="5"/>
  <c r="V226" i="5"/>
  <c r="E226" i="5"/>
  <c r="X226" i="5" s="1"/>
  <c r="V227" i="5"/>
  <c r="E227" i="5"/>
  <c r="X227" i="5" s="1"/>
  <c r="V228" i="5"/>
  <c r="E228" i="5"/>
  <c r="X228" i="5" s="1"/>
  <c r="V229" i="5"/>
  <c r="E229" i="5"/>
  <c r="V230" i="5"/>
  <c r="E230" i="5"/>
  <c r="X230" i="5" s="1"/>
  <c r="V231" i="5"/>
  <c r="E231" i="5"/>
  <c r="X231" i="5" s="1"/>
  <c r="V232" i="5"/>
  <c r="E232" i="5"/>
  <c r="X232" i="5" s="1"/>
  <c r="V233" i="5"/>
  <c r="E233" i="5"/>
  <c r="V234" i="5"/>
  <c r="E234" i="5"/>
  <c r="X234" i="5" s="1"/>
  <c r="V235" i="5"/>
  <c r="E235" i="5"/>
  <c r="X235" i="5" s="1"/>
  <c r="V236" i="5"/>
  <c r="E236" i="5"/>
  <c r="X236" i="5" s="1"/>
  <c r="V237" i="5"/>
  <c r="E237" i="5"/>
  <c r="V238" i="5"/>
  <c r="E238" i="5"/>
  <c r="X238" i="5" s="1"/>
  <c r="V239" i="5"/>
  <c r="E239" i="5"/>
  <c r="X239" i="5" s="1"/>
  <c r="V240" i="5"/>
  <c r="E240" i="5"/>
  <c r="X240" i="5" s="1"/>
  <c r="V241" i="5"/>
  <c r="E241" i="5"/>
  <c r="V242" i="5"/>
  <c r="E242" i="5"/>
  <c r="X242" i="5" s="1"/>
  <c r="V243" i="5"/>
  <c r="E243" i="5"/>
  <c r="X243" i="5" s="1"/>
  <c r="V244" i="5"/>
  <c r="E244" i="5"/>
  <c r="X244" i="5" s="1"/>
  <c r="V245" i="5"/>
  <c r="E245" i="5"/>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V258" i="5"/>
  <c r="E258" i="5"/>
  <c r="X258" i="5" s="1"/>
  <c r="V259" i="5"/>
  <c r="E259" i="5"/>
  <c r="X259" i="5" s="1"/>
  <c r="V260" i="5"/>
  <c r="E260" i="5"/>
  <c r="X260" i="5" s="1"/>
  <c r="V261" i="5"/>
  <c r="E261" i="5"/>
  <c r="V262" i="5"/>
  <c r="E262" i="5"/>
  <c r="X262" i="5" s="1"/>
  <c r="V263" i="5"/>
  <c r="E263" i="5"/>
  <c r="X263" i="5" s="1"/>
  <c r="V264" i="5"/>
  <c r="E264" i="5"/>
  <c r="X264" i="5" s="1"/>
  <c r="V265" i="5"/>
  <c r="E265" i="5"/>
  <c r="V266" i="5"/>
  <c r="E266" i="5"/>
  <c r="X266" i="5" s="1"/>
  <c r="V267" i="5"/>
  <c r="E267" i="5"/>
  <c r="X267" i="5" s="1"/>
  <c r="V268" i="5"/>
  <c r="E268" i="5"/>
  <c r="X268" i="5" s="1"/>
  <c r="V269" i="5"/>
  <c r="E269" i="5"/>
  <c r="V270" i="5"/>
  <c r="E270" i="5"/>
  <c r="X270" i="5" s="1"/>
  <c r="V271" i="5"/>
  <c r="E271" i="5"/>
  <c r="X271" i="5" s="1"/>
  <c r="V272" i="5"/>
  <c r="E272" i="5"/>
  <c r="X272" i="5" s="1"/>
  <c r="V273" i="5"/>
  <c r="E273" i="5"/>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X287" i="5" s="1"/>
  <c r="V288" i="5"/>
  <c r="E288" i="5"/>
  <c r="X288" i="5" s="1"/>
  <c r="V289" i="5"/>
  <c r="E289" i="5"/>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V302" i="5"/>
  <c r="E302" i="5"/>
  <c r="X302" i="5" s="1"/>
  <c r="V303" i="5"/>
  <c r="E303" i="5"/>
  <c r="X303" i="5" s="1"/>
  <c r="V304" i="5"/>
  <c r="E304" i="5"/>
  <c r="X304" i="5" s="1"/>
  <c r="V305" i="5"/>
  <c r="E305" i="5"/>
  <c r="V306" i="5"/>
  <c r="E306" i="5"/>
  <c r="X306" i="5" s="1"/>
  <c r="V307" i="5"/>
  <c r="E307" i="5"/>
  <c r="X307" i="5" s="1"/>
  <c r="V308" i="5"/>
  <c r="E308" i="5"/>
  <c r="X308" i="5" s="1"/>
  <c r="V309" i="5"/>
  <c r="E309" i="5"/>
  <c r="V310" i="5"/>
  <c r="E310" i="5"/>
  <c r="X310" i="5" s="1"/>
  <c r="V311" i="5"/>
  <c r="E311" i="5"/>
  <c r="X311" i="5" s="1"/>
  <c r="V312" i="5"/>
  <c r="E312" i="5"/>
  <c r="X312" i="5" s="1"/>
  <c r="V313" i="5"/>
  <c r="E313" i="5"/>
  <c r="V314" i="5"/>
  <c r="E314" i="5"/>
  <c r="X314" i="5" s="1"/>
  <c r="V315" i="5"/>
  <c r="E315" i="5"/>
  <c r="X315" i="5" s="1"/>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V326" i="5"/>
  <c r="E326" i="5"/>
  <c r="X326" i="5" s="1"/>
  <c r="V327" i="5"/>
  <c r="E327" i="5"/>
  <c r="X327" i="5" s="1"/>
  <c r="V328" i="5"/>
  <c r="E328" i="5"/>
  <c r="X328" i="5" s="1"/>
  <c r="V329" i="5"/>
  <c r="E329" i="5"/>
  <c r="V330" i="5"/>
  <c r="E330" i="5"/>
  <c r="X330" i="5" s="1"/>
  <c r="V331" i="5"/>
  <c r="E331" i="5"/>
  <c r="X331" i="5" s="1"/>
  <c r="V332" i="5"/>
  <c r="E332" i="5"/>
  <c r="X332" i="5" s="1"/>
  <c r="V333" i="5"/>
  <c r="E333" i="5"/>
  <c r="V334" i="5"/>
  <c r="E334" i="5"/>
  <c r="X334" i="5" s="1"/>
  <c r="V335" i="5"/>
  <c r="E335" i="5"/>
  <c r="X335" i="5" s="1"/>
  <c r="V336" i="5"/>
  <c r="E336" i="5"/>
  <c r="X336" i="5" s="1"/>
  <c r="V337" i="5"/>
  <c r="E337" i="5"/>
  <c r="V338" i="5"/>
  <c r="E338" i="5"/>
  <c r="X338" i="5" s="1"/>
  <c r="V339" i="5"/>
  <c r="E339" i="5"/>
  <c r="X339" i="5" s="1"/>
  <c r="V340" i="5"/>
  <c r="E340" i="5"/>
  <c r="X340" i="5" s="1"/>
  <c r="V341" i="5"/>
  <c r="E341" i="5"/>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V358" i="5"/>
  <c r="E358" i="5"/>
  <c r="X358" i="5" s="1"/>
  <c r="V359" i="5"/>
  <c r="E359" i="5"/>
  <c r="X359" i="5" s="1"/>
  <c r="V360" i="5"/>
  <c r="E360" i="5"/>
  <c r="X360" i="5" s="1"/>
  <c r="V361" i="5"/>
  <c r="E361" i="5"/>
  <c r="V362" i="5"/>
  <c r="E362" i="5"/>
  <c r="X362" i="5" s="1"/>
  <c r="V363" i="5"/>
  <c r="E363" i="5"/>
  <c r="X363" i="5" s="1"/>
  <c r="V364" i="5"/>
  <c r="E364" i="5"/>
  <c r="X364" i="5" s="1"/>
  <c r="V365" i="5"/>
  <c r="E365" i="5"/>
  <c r="V366" i="5"/>
  <c r="E366" i="5"/>
  <c r="X366" i="5" s="1"/>
  <c r="V367" i="5"/>
  <c r="E367" i="5"/>
  <c r="X367" i="5" s="1"/>
  <c r="V368" i="5"/>
  <c r="E368" i="5"/>
  <c r="X368" i="5" s="1"/>
  <c r="V369" i="5"/>
  <c r="E369" i="5"/>
  <c r="V370" i="5"/>
  <c r="E370" i="5"/>
  <c r="X370" i="5" s="1"/>
  <c r="V371" i="5"/>
  <c r="E371" i="5"/>
  <c r="X371" i="5" s="1"/>
  <c r="V372" i="5"/>
  <c r="E372" i="5"/>
  <c r="X372" i="5" s="1"/>
  <c r="V373" i="5"/>
  <c r="E373" i="5"/>
  <c r="V374" i="5"/>
  <c r="E374" i="5"/>
  <c r="X374" i="5" s="1"/>
  <c r="V375" i="5"/>
  <c r="E375" i="5"/>
  <c r="X375" i="5" s="1"/>
  <c r="V376" i="5"/>
  <c r="E376" i="5"/>
  <c r="X376" i="5" s="1"/>
  <c r="V377" i="5"/>
  <c r="E377" i="5"/>
  <c r="V378" i="5"/>
  <c r="E378" i="5"/>
  <c r="X378" i="5" s="1"/>
  <c r="V379" i="5"/>
  <c r="E379" i="5"/>
  <c r="X379" i="5" s="1"/>
  <c r="V380" i="5"/>
  <c r="E380" i="5"/>
  <c r="X380" i="5" s="1"/>
  <c r="V381" i="5"/>
  <c r="E381" i="5"/>
  <c r="X381" i="5" s="1"/>
  <c r="V382" i="5"/>
  <c r="E382" i="5"/>
  <c r="X382" i="5" s="1"/>
  <c r="V383" i="5"/>
  <c r="E383" i="5"/>
  <c r="X383" i="5" s="1"/>
  <c r="V384" i="5"/>
  <c r="E384" i="5"/>
  <c r="X384" i="5" s="1"/>
  <c r="V385" i="5"/>
  <c r="E385" i="5"/>
  <c r="V386" i="5"/>
  <c r="E386" i="5"/>
  <c r="X386" i="5" s="1"/>
  <c r="V387" i="5"/>
  <c r="E387" i="5"/>
  <c r="X387" i="5" s="1"/>
  <c r="V388" i="5"/>
  <c r="E388" i="5"/>
  <c r="X388" i="5" s="1"/>
  <c r="V389" i="5"/>
  <c r="E389" i="5"/>
  <c r="V390" i="5"/>
  <c r="E390" i="5"/>
  <c r="X390" i="5" s="1"/>
  <c r="V391" i="5"/>
  <c r="E391" i="5"/>
  <c r="X391" i="5" s="1"/>
  <c r="V392" i="5"/>
  <c r="E392" i="5"/>
  <c r="X392" i="5" s="1"/>
  <c r="V393" i="5"/>
  <c r="E393" i="5"/>
  <c r="V394" i="5"/>
  <c r="E394" i="5"/>
  <c r="X394" i="5" s="1"/>
  <c r="V395" i="5"/>
  <c r="E395" i="5"/>
  <c r="X395" i="5" s="1"/>
  <c r="V396" i="5"/>
  <c r="E396" i="5"/>
  <c r="X396" i="5" s="1"/>
  <c r="V397" i="5"/>
  <c r="E397" i="5"/>
  <c r="V398" i="5"/>
  <c r="E398" i="5"/>
  <c r="X398" i="5" s="1"/>
  <c r="V399" i="5"/>
  <c r="E399" i="5"/>
  <c r="X399" i="5" s="1"/>
  <c r="V400" i="5"/>
  <c r="E400" i="5"/>
  <c r="X400" i="5" s="1"/>
  <c r="V401" i="5"/>
  <c r="E401" i="5"/>
  <c r="V402" i="5"/>
  <c r="E402" i="5"/>
  <c r="X402" i="5" s="1"/>
  <c r="V403" i="5"/>
  <c r="E403" i="5"/>
  <c r="X403" i="5" s="1"/>
  <c r="V404" i="5"/>
  <c r="E404" i="5"/>
  <c r="X404" i="5" s="1"/>
  <c r="V405" i="5"/>
  <c r="E405" i="5"/>
  <c r="V406" i="5"/>
  <c r="E406" i="5"/>
  <c r="X406" i="5" s="1"/>
  <c r="V407" i="5"/>
  <c r="E407" i="5"/>
  <c r="V408" i="5"/>
  <c r="E408" i="5"/>
  <c r="X408" i="5" s="1"/>
  <c r="V409" i="5"/>
  <c r="E409" i="5"/>
  <c r="X409" i="5" s="1"/>
  <c r="V410" i="5"/>
  <c r="E410" i="5"/>
  <c r="X410" i="5" s="1"/>
  <c r="V411" i="5"/>
  <c r="E411" i="5"/>
  <c r="X411" i="5" s="1"/>
  <c r="V412" i="5"/>
  <c r="E412" i="5"/>
  <c r="X412" i="5" s="1"/>
  <c r="V413" i="5"/>
  <c r="E413" i="5"/>
  <c r="V414" i="5"/>
  <c r="E414" i="5"/>
  <c r="X414" i="5" s="1"/>
  <c r="V415" i="5"/>
  <c r="E415" i="5"/>
  <c r="X415" i="5" s="1"/>
  <c r="V416" i="5"/>
  <c r="E416" i="5"/>
  <c r="X416" i="5" s="1"/>
  <c r="V417" i="5"/>
  <c r="E417" i="5"/>
  <c r="V418" i="5"/>
  <c r="E418" i="5"/>
  <c r="X418" i="5" s="1"/>
  <c r="V419" i="5"/>
  <c r="E419" i="5"/>
  <c r="X419" i="5" s="1"/>
  <c r="V420" i="5"/>
  <c r="E420" i="5"/>
  <c r="X420" i="5" s="1"/>
  <c r="V421" i="5"/>
  <c r="E421" i="5"/>
  <c r="V422" i="5"/>
  <c r="E422" i="5"/>
  <c r="X422" i="5" s="1"/>
  <c r="V423" i="5"/>
  <c r="E423" i="5"/>
  <c r="X423" i="5" s="1"/>
  <c r="V424" i="5"/>
  <c r="E424" i="5"/>
  <c r="X424" i="5" s="1"/>
  <c r="V425" i="5"/>
  <c r="E425" i="5"/>
  <c r="V426" i="5"/>
  <c r="E426" i="5"/>
  <c r="X426" i="5" s="1"/>
  <c r="V427" i="5"/>
  <c r="E427" i="5"/>
  <c r="X427" i="5" s="1"/>
  <c r="V428" i="5"/>
  <c r="E428" i="5"/>
  <c r="X428" i="5" s="1"/>
  <c r="V429" i="5"/>
  <c r="E429" i="5"/>
  <c r="V430" i="5"/>
  <c r="E430" i="5"/>
  <c r="X430" i="5" s="1"/>
  <c r="V431" i="5"/>
  <c r="E431" i="5"/>
  <c r="X431" i="5" s="1"/>
  <c r="V432" i="5"/>
  <c r="E432" i="5"/>
  <c r="X432" i="5" s="1"/>
  <c r="V433" i="5"/>
  <c r="E433" i="5"/>
  <c r="V434" i="5"/>
  <c r="E434" i="5"/>
  <c r="X434" i="5" s="1"/>
  <c r="V435" i="5"/>
  <c r="E435" i="5"/>
  <c r="X435" i="5" s="1"/>
  <c r="V436" i="5"/>
  <c r="E436" i="5"/>
  <c r="X436" i="5" s="1"/>
  <c r="V437" i="5"/>
  <c r="E437" i="5"/>
  <c r="V438" i="5"/>
  <c r="E438" i="5"/>
  <c r="X438" i="5" s="1"/>
  <c r="V439" i="5"/>
  <c r="E439" i="5"/>
  <c r="X439" i="5" s="1"/>
  <c r="V440" i="5"/>
  <c r="E440" i="5"/>
  <c r="X440" i="5" s="1"/>
  <c r="V441" i="5"/>
  <c r="E441" i="5"/>
  <c r="X441" i="5" s="1"/>
  <c r="V442" i="5"/>
  <c r="E442" i="5"/>
  <c r="X442" i="5" s="1"/>
  <c r="V443" i="5"/>
  <c r="E443" i="5"/>
  <c r="X443" i="5" s="1"/>
  <c r="V444" i="5"/>
  <c r="E444" i="5"/>
  <c r="X444" i="5" s="1"/>
  <c r="V445" i="5"/>
  <c r="E445" i="5"/>
  <c r="V446" i="5"/>
  <c r="E446" i="5"/>
  <c r="X446" i="5" s="1"/>
  <c r="V447" i="5"/>
  <c r="E447" i="5"/>
  <c r="X447" i="5" s="1"/>
  <c r="V448" i="5"/>
  <c r="E448" i="5"/>
  <c r="X448" i="5" s="1"/>
  <c r="V449" i="5"/>
  <c r="E449" i="5"/>
  <c r="V450" i="5"/>
  <c r="E450" i="5"/>
  <c r="X450" i="5" s="1"/>
  <c r="V451" i="5"/>
  <c r="E451" i="5"/>
  <c r="X451" i="5" s="1"/>
  <c r="V452" i="5"/>
  <c r="E452" i="5"/>
  <c r="X452" i="5" s="1"/>
  <c r="V453" i="5"/>
  <c r="E453" i="5"/>
  <c r="V454" i="5"/>
  <c r="E454" i="5"/>
  <c r="X454" i="5" s="1"/>
  <c r="V455" i="5"/>
  <c r="E455" i="5"/>
  <c r="X455" i="5" s="1"/>
  <c r="V456" i="5"/>
  <c r="E456" i="5"/>
  <c r="X456" i="5" s="1"/>
  <c r="V457" i="5"/>
  <c r="E457" i="5"/>
  <c r="V458" i="5"/>
  <c r="E458" i="5"/>
  <c r="X458" i="5" s="1"/>
  <c r="V459" i="5"/>
  <c r="E459" i="5"/>
  <c r="X459" i="5" s="1"/>
  <c r="V460" i="5"/>
  <c r="E460" i="5"/>
  <c r="X460" i="5" s="1"/>
  <c r="V461" i="5"/>
  <c r="E461" i="5"/>
  <c r="V462" i="5"/>
  <c r="E462" i="5"/>
  <c r="X462" i="5" s="1"/>
  <c r="V463" i="5"/>
  <c r="E463" i="5"/>
  <c r="X463" i="5" s="1"/>
  <c r="V464" i="5"/>
  <c r="E464" i="5"/>
  <c r="X464" i="5" s="1"/>
  <c r="V465" i="5"/>
  <c r="E465" i="5"/>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X475" i="5" s="1"/>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X576" i="5" s="1"/>
  <c r="V577" i="5"/>
  <c r="E577" i="5"/>
  <c r="V578" i="5"/>
  <c r="E578" i="5"/>
  <c r="X578" i="5" s="1"/>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X588" i="5" s="1"/>
  <c r="V589" i="5"/>
  <c r="E589" i="5"/>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V602" i="5"/>
  <c r="E602" i="5"/>
  <c r="X602" i="5" s="1"/>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X644" i="5" s="1"/>
  <c r="V645" i="5"/>
  <c r="E645" i="5"/>
  <c r="V646" i="5"/>
  <c r="E646" i="5"/>
  <c r="X646" i="5" s="1"/>
  <c r="V647" i="5"/>
  <c r="E647" i="5"/>
  <c r="X647" i="5" s="1"/>
  <c r="V648" i="5"/>
  <c r="E648" i="5"/>
  <c r="X648" i="5" s="1"/>
  <c r="V649" i="5"/>
  <c r="E649" i="5"/>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V670" i="5"/>
  <c r="E670" i="5"/>
  <c r="X670" i="5" s="1"/>
  <c r="V671" i="5"/>
  <c r="E671" i="5"/>
  <c r="X671" i="5" s="1"/>
  <c r="V672" i="5"/>
  <c r="E672" i="5"/>
  <c r="X672" i="5" s="1"/>
  <c r="V673" i="5"/>
  <c r="E673" i="5"/>
  <c r="V674" i="5"/>
  <c r="E674" i="5"/>
  <c r="X674" i="5" s="1"/>
  <c r="V675" i="5"/>
  <c r="E675" i="5"/>
  <c r="X675" i="5" s="1"/>
  <c r="V676" i="5"/>
  <c r="E676" i="5"/>
  <c r="X676" i="5" s="1"/>
  <c r="V677" i="5"/>
  <c r="E677" i="5"/>
  <c r="V678" i="5"/>
  <c r="E678" i="5"/>
  <c r="X678" i="5" s="1"/>
  <c r="V679" i="5"/>
  <c r="E679" i="5"/>
  <c r="X679" i="5" s="1"/>
  <c r="V680" i="5"/>
  <c r="E680" i="5"/>
  <c r="X680" i="5" s="1"/>
  <c r="V681" i="5"/>
  <c r="E681" i="5"/>
  <c r="V682" i="5"/>
  <c r="E682" i="5"/>
  <c r="X682" i="5" s="1"/>
  <c r="V683" i="5"/>
  <c r="E683" i="5"/>
  <c r="X683" i="5" s="1"/>
  <c r="V684" i="5"/>
  <c r="E684" i="5"/>
  <c r="X684" i="5" s="1"/>
  <c r="V685" i="5"/>
  <c r="E685" i="5"/>
  <c r="V686" i="5"/>
  <c r="E686" i="5"/>
  <c r="X686" i="5" s="1"/>
  <c r="V687" i="5"/>
  <c r="E687" i="5"/>
  <c r="X687" i="5" s="1"/>
  <c r="V688" i="5"/>
  <c r="E688" i="5"/>
  <c r="X688" i="5" s="1"/>
  <c r="V689" i="5"/>
  <c r="E689" i="5"/>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V702" i="5"/>
  <c r="E702" i="5"/>
  <c r="X702" i="5" s="1"/>
  <c r="V703" i="5"/>
  <c r="E703" i="5"/>
  <c r="X703" i="5" s="1"/>
  <c r="V704" i="5"/>
  <c r="E704" i="5"/>
  <c r="X704" i="5" s="1"/>
  <c r="V705" i="5"/>
  <c r="E705" i="5"/>
  <c r="V706" i="5"/>
  <c r="E706" i="5"/>
  <c r="X706" i="5" s="1"/>
  <c r="V707" i="5"/>
  <c r="E707" i="5"/>
  <c r="X707" i="5" s="1"/>
  <c r="V708" i="5"/>
  <c r="E708" i="5"/>
  <c r="X708" i="5" s="1"/>
  <c r="V709" i="5"/>
  <c r="E709" i="5"/>
  <c r="V710" i="5"/>
  <c r="E710" i="5"/>
  <c r="X710" i="5" s="1"/>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V734" i="5"/>
  <c r="E734" i="5"/>
  <c r="X734" i="5" s="1"/>
  <c r="V735" i="5"/>
  <c r="E735" i="5"/>
  <c r="X735" i="5" s="1"/>
  <c r="V736" i="5"/>
  <c r="E736" i="5"/>
  <c r="X736" i="5" s="1"/>
  <c r="V737" i="5"/>
  <c r="E737" i="5"/>
  <c r="V738" i="5"/>
  <c r="E738" i="5"/>
  <c r="X738" i="5" s="1"/>
  <c r="V739" i="5"/>
  <c r="E739" i="5"/>
  <c r="X739" i="5" s="1"/>
  <c r="V740" i="5"/>
  <c r="E740" i="5"/>
  <c r="X740" i="5" s="1"/>
  <c r="V741" i="5"/>
  <c r="E741" i="5"/>
  <c r="V742" i="5"/>
  <c r="E742" i="5"/>
  <c r="X742" i="5" s="1"/>
  <c r="V743" i="5"/>
  <c r="E743" i="5"/>
  <c r="X743" i="5" s="1"/>
  <c r="V744" i="5"/>
  <c r="E744" i="5"/>
  <c r="X744" i="5" s="1"/>
  <c r="V745" i="5"/>
  <c r="E745" i="5"/>
  <c r="V746" i="5"/>
  <c r="E746" i="5"/>
  <c r="X746" i="5" s="1"/>
  <c r="V747" i="5"/>
  <c r="E747" i="5"/>
  <c r="X747" i="5" s="1"/>
  <c r="V748" i="5"/>
  <c r="E748" i="5"/>
  <c r="X748" i="5" s="1"/>
  <c r="V749" i="5"/>
  <c r="E749" i="5"/>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X764" i="5" s="1"/>
  <c r="V765" i="5"/>
  <c r="E765" i="5"/>
  <c r="V766" i="5"/>
  <c r="E766" i="5"/>
  <c r="X766" i="5" s="1"/>
  <c r="V767" i="5"/>
  <c r="E767" i="5"/>
  <c r="X767" i="5" s="1"/>
  <c r="V768" i="5"/>
  <c r="E768" i="5"/>
  <c r="X768" i="5" s="1"/>
  <c r="V769" i="5"/>
  <c r="E769" i="5"/>
  <c r="V770" i="5"/>
  <c r="E770" i="5"/>
  <c r="X770" i="5" s="1"/>
  <c r="V771" i="5"/>
  <c r="E771" i="5"/>
  <c r="X771" i="5" s="1"/>
  <c r="V772" i="5"/>
  <c r="E772" i="5"/>
  <c r="X772" i="5" s="1"/>
  <c r="V773" i="5"/>
  <c r="E773" i="5"/>
  <c r="V774" i="5"/>
  <c r="E774" i="5"/>
  <c r="X774" i="5" s="1"/>
  <c r="V775" i="5"/>
  <c r="E775" i="5"/>
  <c r="X775" i="5" s="1"/>
  <c r="V776" i="5"/>
  <c r="E776" i="5"/>
  <c r="X776" i="5" s="1"/>
  <c r="V777" i="5"/>
  <c r="E777" i="5"/>
  <c r="V778" i="5"/>
  <c r="E778" i="5"/>
  <c r="X778" i="5" s="1"/>
  <c r="V779" i="5"/>
  <c r="E779" i="5"/>
  <c r="X779" i="5" s="1"/>
  <c r="V780" i="5"/>
  <c r="E780" i="5"/>
  <c r="X780" i="5" s="1"/>
  <c r="V781" i="5"/>
  <c r="E781" i="5"/>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V798" i="5"/>
  <c r="E798" i="5"/>
  <c r="X798" i="5" s="1"/>
  <c r="V799" i="5"/>
  <c r="E799" i="5"/>
  <c r="X799" i="5" s="1"/>
  <c r="V800" i="5"/>
  <c r="E800" i="5"/>
  <c r="X800" i="5" s="1"/>
  <c r="V801" i="5"/>
  <c r="E801" i="5"/>
  <c r="V802" i="5"/>
  <c r="E802" i="5"/>
  <c r="X802" i="5" s="1"/>
  <c r="V803" i="5"/>
  <c r="E803" i="5"/>
  <c r="X803" i="5" s="1"/>
  <c r="V804" i="5"/>
  <c r="E804" i="5"/>
  <c r="X804" i="5" s="1"/>
  <c r="V805" i="5"/>
  <c r="E805" i="5"/>
  <c r="V806" i="5"/>
  <c r="E806" i="5"/>
  <c r="X806" i="5" s="1"/>
  <c r="V807" i="5"/>
  <c r="E807" i="5"/>
  <c r="X807" i="5" s="1"/>
  <c r="V808" i="5"/>
  <c r="E808" i="5"/>
  <c r="X808" i="5" s="1"/>
  <c r="V809" i="5"/>
  <c r="E809" i="5"/>
  <c r="V810" i="5"/>
  <c r="E810" i="5"/>
  <c r="X810" i="5" s="1"/>
  <c r="V811" i="5"/>
  <c r="E811" i="5"/>
  <c r="X811" i="5" s="1"/>
  <c r="V812" i="5"/>
  <c r="E812" i="5"/>
  <c r="X812" i="5" s="1"/>
  <c r="V813" i="5"/>
  <c r="E813" i="5"/>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V858" i="5"/>
  <c r="E858" i="5"/>
  <c r="X858" i="5" s="1"/>
  <c r="V859" i="5"/>
  <c r="E859" i="5"/>
  <c r="X859" i="5" s="1"/>
  <c r="V860" i="5"/>
  <c r="E860" i="5"/>
  <c r="X860" i="5" s="1"/>
  <c r="V861" i="5"/>
  <c r="E861" i="5"/>
  <c r="V862" i="5"/>
  <c r="E862" i="5"/>
  <c r="X862" i="5" s="1"/>
  <c r="V863" i="5"/>
  <c r="E863" i="5"/>
  <c r="X863" i="5" s="1"/>
  <c r="V864" i="5"/>
  <c r="E864" i="5"/>
  <c r="X864" i="5" s="1"/>
  <c r="V865" i="5"/>
  <c r="E865" i="5"/>
  <c r="V866" i="5"/>
  <c r="E866" i="5"/>
  <c r="X866" i="5" s="1"/>
  <c r="V867" i="5"/>
  <c r="E867" i="5"/>
  <c r="X867" i="5" s="1"/>
  <c r="V868" i="5"/>
  <c r="E868" i="5"/>
  <c r="X868" i="5" s="1"/>
  <c r="V869" i="5"/>
  <c r="E869" i="5"/>
  <c r="V870" i="5"/>
  <c r="E870" i="5"/>
  <c r="X870" i="5" s="1"/>
  <c r="V871" i="5"/>
  <c r="E871" i="5"/>
  <c r="X871" i="5" s="1"/>
  <c r="V872" i="5"/>
  <c r="E872" i="5"/>
  <c r="X872" i="5" s="1"/>
  <c r="V873" i="5"/>
  <c r="E873" i="5"/>
  <c r="V874" i="5"/>
  <c r="E874" i="5"/>
  <c r="X874" i="5" s="1"/>
  <c r="V875" i="5"/>
  <c r="E875" i="5"/>
  <c r="X875" i="5" s="1"/>
  <c r="V876" i="5"/>
  <c r="E876" i="5"/>
  <c r="X876" i="5" s="1"/>
  <c r="V877" i="5"/>
  <c r="E877" i="5"/>
  <c r="V878" i="5"/>
  <c r="E878" i="5"/>
  <c r="X878" i="5" s="1"/>
  <c r="V879" i="5"/>
  <c r="E879" i="5"/>
  <c r="X879" i="5" s="1"/>
  <c r="V880" i="5"/>
  <c r="E880" i="5"/>
  <c r="X880" i="5" s="1"/>
  <c r="V881" i="5"/>
  <c r="E881" i="5"/>
  <c r="V882" i="5"/>
  <c r="E882" i="5"/>
  <c r="X882" i="5" s="1"/>
  <c r="V883" i="5"/>
  <c r="E883" i="5"/>
  <c r="X883" i="5" s="1"/>
  <c r="V884" i="5"/>
  <c r="E884" i="5"/>
  <c r="X884" i="5" s="1"/>
  <c r="V885" i="5"/>
  <c r="E885" i="5"/>
  <c r="X885" i="5" s="1"/>
  <c r="V886" i="5"/>
  <c r="E886" i="5"/>
  <c r="X886" i="5" s="1"/>
  <c r="V887" i="5"/>
  <c r="E887" i="5"/>
  <c r="X887" i="5" s="1"/>
  <c r="V888" i="5"/>
  <c r="E888" i="5"/>
  <c r="X888" i="5" s="1"/>
  <c r="V889" i="5"/>
  <c r="E889" i="5"/>
  <c r="V890" i="5"/>
  <c r="E890" i="5"/>
  <c r="X890" i="5" s="1"/>
  <c r="V891" i="5"/>
  <c r="E891" i="5"/>
  <c r="X891" i="5" s="1"/>
  <c r="V892" i="5"/>
  <c r="E892" i="5"/>
  <c r="X892" i="5" s="1"/>
  <c r="V893" i="5"/>
  <c r="E893" i="5"/>
  <c r="V894" i="5"/>
  <c r="E894" i="5"/>
  <c r="X894" i="5" s="1"/>
  <c r="V895" i="5"/>
  <c r="E895" i="5"/>
  <c r="X895" i="5" s="1"/>
  <c r="V896" i="5"/>
  <c r="E896" i="5"/>
  <c r="X896" i="5" s="1"/>
  <c r="V897" i="5"/>
  <c r="E897" i="5"/>
  <c r="V898" i="5"/>
  <c r="E898" i="5"/>
  <c r="X898" i="5" s="1"/>
  <c r="V899" i="5"/>
  <c r="E899" i="5"/>
  <c r="X899" i="5" s="1"/>
  <c r="V900" i="5"/>
  <c r="E900" i="5"/>
  <c r="X900" i="5" s="1"/>
  <c r="V901" i="5"/>
  <c r="E901" i="5"/>
  <c r="V902" i="5"/>
  <c r="E902" i="5"/>
  <c r="X902" i="5" s="1"/>
  <c r="V903" i="5"/>
  <c r="E903" i="5"/>
  <c r="X903" i="5" s="1"/>
  <c r="V904" i="5"/>
  <c r="E904" i="5"/>
  <c r="X904" i="5" s="1"/>
  <c r="V905" i="5"/>
  <c r="E905" i="5"/>
  <c r="V906" i="5"/>
  <c r="E906" i="5"/>
  <c r="X906" i="5" s="1"/>
  <c r="V907" i="5"/>
  <c r="E907" i="5"/>
  <c r="X907" i="5" s="1"/>
  <c r="V908" i="5"/>
  <c r="E908" i="5"/>
  <c r="X908" i="5" s="1"/>
  <c r="V909" i="5"/>
  <c r="E909" i="5"/>
  <c r="V910" i="5"/>
  <c r="E910" i="5"/>
  <c r="X910" i="5" s="1"/>
  <c r="V911" i="5"/>
  <c r="E911" i="5"/>
  <c r="X911" i="5" s="1"/>
  <c r="V912" i="5"/>
  <c r="E912" i="5"/>
  <c r="X912" i="5" s="1"/>
  <c r="V913" i="5"/>
  <c r="E913" i="5"/>
  <c r="V914" i="5"/>
  <c r="E914" i="5"/>
  <c r="X914" i="5" s="1"/>
  <c r="V915" i="5"/>
  <c r="E915" i="5"/>
  <c r="X915" i="5" s="1"/>
  <c r="V916" i="5"/>
  <c r="E916" i="5"/>
  <c r="X916" i="5" s="1"/>
  <c r="V917" i="5"/>
  <c r="E917" i="5"/>
  <c r="V918" i="5"/>
  <c r="E918" i="5"/>
  <c r="X918" i="5" s="1"/>
  <c r="V919" i="5"/>
  <c r="E919" i="5"/>
  <c r="X919" i="5" s="1"/>
  <c r="V920" i="5"/>
  <c r="E920" i="5"/>
  <c r="X920" i="5" s="1"/>
  <c r="V921" i="5"/>
  <c r="E921" i="5"/>
  <c r="V922" i="5"/>
  <c r="E922" i="5"/>
  <c r="X922" i="5" s="1"/>
  <c r="V923" i="5"/>
  <c r="E923" i="5"/>
  <c r="X923" i="5" s="1"/>
  <c r="V924" i="5"/>
  <c r="E924" i="5"/>
  <c r="X924" i="5" s="1"/>
  <c r="V925" i="5"/>
  <c r="E925" i="5"/>
  <c r="V926" i="5"/>
  <c r="E926" i="5"/>
  <c r="X926" i="5" s="1"/>
  <c r="V927" i="5"/>
  <c r="E927" i="5"/>
  <c r="X927" i="5" s="1"/>
  <c r="V928" i="5"/>
  <c r="E928" i="5"/>
  <c r="X928" i="5" s="1"/>
  <c r="V929" i="5"/>
  <c r="E929" i="5"/>
  <c r="V930" i="5"/>
  <c r="E930" i="5"/>
  <c r="X930" i="5" s="1"/>
  <c r="V931" i="5"/>
  <c r="E931" i="5"/>
  <c r="X931" i="5" s="1"/>
  <c r="V932" i="5"/>
  <c r="E932" i="5"/>
  <c r="X932" i="5" s="1"/>
  <c r="V933" i="5"/>
  <c r="E933" i="5"/>
  <c r="V934" i="5"/>
  <c r="E934" i="5"/>
  <c r="X934" i="5" s="1"/>
  <c r="V935" i="5"/>
  <c r="E935" i="5"/>
  <c r="X935" i="5" s="1"/>
  <c r="V936" i="5"/>
  <c r="E936" i="5"/>
  <c r="X936" i="5" s="1"/>
  <c r="V937" i="5"/>
  <c r="E937" i="5"/>
  <c r="V938" i="5"/>
  <c r="E938" i="5"/>
  <c r="X938" i="5" s="1"/>
  <c r="V939" i="5"/>
  <c r="E939" i="5"/>
  <c r="X939" i="5" s="1"/>
  <c r="V940" i="5"/>
  <c r="E940" i="5"/>
  <c r="X940" i="5" s="1"/>
  <c r="V941" i="5"/>
  <c r="E941" i="5"/>
  <c r="V942" i="5"/>
  <c r="E942" i="5"/>
  <c r="X942" i="5" s="1"/>
  <c r="V943" i="5"/>
  <c r="E943" i="5"/>
  <c r="X943" i="5" s="1"/>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V954" i="5"/>
  <c r="E954" i="5"/>
  <c r="X954" i="5" s="1"/>
  <c r="V955" i="5"/>
  <c r="E955" i="5"/>
  <c r="X955" i="5" s="1"/>
  <c r="V956" i="5"/>
  <c r="E956" i="5"/>
  <c r="X956" i="5" s="1"/>
  <c r="V957" i="5"/>
  <c r="E957" i="5"/>
  <c r="V958" i="5"/>
  <c r="E958" i="5"/>
  <c r="X958" i="5" s="1"/>
  <c r="V959" i="5"/>
  <c r="E959" i="5"/>
  <c r="X959" i="5" s="1"/>
  <c r="V960" i="5"/>
  <c r="E960" i="5"/>
  <c r="X960" i="5" s="1"/>
  <c r="V961" i="5"/>
  <c r="E961" i="5"/>
  <c r="V962" i="5"/>
  <c r="E962" i="5"/>
  <c r="X962" i="5" s="1"/>
  <c r="V963" i="5"/>
  <c r="E963" i="5"/>
  <c r="X963" i="5" s="1"/>
  <c r="V964" i="5"/>
  <c r="E964" i="5"/>
  <c r="X964" i="5" s="1"/>
  <c r="V965" i="5"/>
  <c r="E965" i="5"/>
  <c r="V966" i="5"/>
  <c r="E966" i="5"/>
  <c r="X966" i="5" s="1"/>
  <c r="V967" i="5"/>
  <c r="E967" i="5"/>
  <c r="X967" i="5" s="1"/>
  <c r="V968" i="5"/>
  <c r="E968" i="5"/>
  <c r="X968" i="5" s="1"/>
  <c r="V969" i="5"/>
  <c r="E969" i="5"/>
  <c r="V970" i="5"/>
  <c r="E970" i="5"/>
  <c r="X970" i="5" s="1"/>
  <c r="V971" i="5"/>
  <c r="E971" i="5"/>
  <c r="X971" i="5" s="1"/>
  <c r="V972" i="5"/>
  <c r="E972" i="5"/>
  <c r="X972" i="5" s="1"/>
  <c r="V973" i="5"/>
  <c r="E973" i="5"/>
  <c r="V974" i="5"/>
  <c r="E974" i="5"/>
  <c r="X974" i="5" s="1"/>
  <c r="V975" i="5"/>
  <c r="E975" i="5"/>
  <c r="X975" i="5" s="1"/>
  <c r="V976" i="5"/>
  <c r="E976" i="5"/>
  <c r="X976" i="5" s="1"/>
  <c r="V977" i="5"/>
  <c r="E977" i="5"/>
  <c r="X977" i="5" s="1"/>
  <c r="V978" i="5"/>
  <c r="E978" i="5"/>
  <c r="X978" i="5" s="1"/>
  <c r="V979" i="5"/>
  <c r="E979" i="5"/>
  <c r="X979" i="5" s="1"/>
  <c r="V980" i="5"/>
  <c r="E980" i="5"/>
  <c r="X980" i="5" s="1"/>
  <c r="V981" i="5"/>
  <c r="E981" i="5"/>
  <c r="V982" i="5"/>
  <c r="E982" i="5"/>
  <c r="X982" i="5" s="1"/>
  <c r="V983" i="5"/>
  <c r="E983" i="5"/>
  <c r="X983" i="5" s="1"/>
  <c r="V984" i="5"/>
  <c r="E984" i="5"/>
  <c r="X984" i="5" s="1"/>
  <c r="V985" i="5"/>
  <c r="E985" i="5"/>
  <c r="V986" i="5"/>
  <c r="E986" i="5"/>
  <c r="X986" i="5" s="1"/>
  <c r="V987" i="5"/>
  <c r="E987" i="5"/>
  <c r="X987" i="5" s="1"/>
  <c r="V988" i="5"/>
  <c r="E988" i="5"/>
  <c r="X988" i="5" s="1"/>
  <c r="V989" i="5"/>
  <c r="E989" i="5"/>
  <c r="V990" i="5"/>
  <c r="E990" i="5"/>
  <c r="X990" i="5" s="1"/>
  <c r="V991" i="5"/>
  <c r="E991" i="5"/>
  <c r="X991" i="5" s="1"/>
  <c r="V992" i="5"/>
  <c r="E992" i="5"/>
  <c r="X992" i="5" s="1"/>
  <c r="V993" i="5"/>
  <c r="E993" i="5"/>
  <c r="V994" i="5"/>
  <c r="E994" i="5"/>
  <c r="X994" i="5" s="1"/>
  <c r="V995" i="5"/>
  <c r="E995" i="5"/>
  <c r="X995" i="5" s="1"/>
  <c r="V996" i="5"/>
  <c r="E996" i="5"/>
  <c r="X996" i="5" s="1"/>
  <c r="V997" i="5"/>
  <c r="E997" i="5"/>
  <c r="V998" i="5"/>
  <c r="E998" i="5"/>
  <c r="X998" i="5" s="1"/>
  <c r="V999" i="5"/>
  <c r="E999" i="5"/>
  <c r="X999" i="5" s="1"/>
  <c r="V1000" i="5"/>
  <c r="E1000" i="5"/>
  <c r="X1000" i="5" s="1"/>
  <c r="V1001" i="5"/>
  <c r="E1001" i="5"/>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V1054" i="5"/>
  <c r="E1054" i="5"/>
  <c r="X1054" i="5" s="1"/>
  <c r="V1055" i="5"/>
  <c r="E1055" i="5"/>
  <c r="X1055" i="5" s="1"/>
  <c r="V1056" i="5"/>
  <c r="E1056" i="5"/>
  <c r="X1056" i="5" s="1"/>
  <c r="V1057" i="5"/>
  <c r="E1057" i="5"/>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V1086" i="5"/>
  <c r="E1086" i="5"/>
  <c r="X1086" i="5" s="1"/>
  <c r="V1087" i="5"/>
  <c r="E1087" i="5"/>
  <c r="X1087" i="5" s="1"/>
  <c r="V1088" i="5"/>
  <c r="E1088" i="5"/>
  <c r="X1088" i="5" s="1"/>
  <c r="V1089" i="5"/>
  <c r="E1089" i="5"/>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V1158" i="5"/>
  <c r="E1158" i="5"/>
  <c r="X1158" i="5" s="1"/>
  <c r="V1159" i="5"/>
  <c r="E1159" i="5"/>
  <c r="X1159" i="5" s="1"/>
  <c r="V1160" i="5"/>
  <c r="E1160" i="5"/>
  <c r="X1160" i="5" s="1"/>
  <c r="V1161" i="5"/>
  <c r="E1161" i="5"/>
  <c r="V1162" i="5"/>
  <c r="E1162" i="5"/>
  <c r="X1162" i="5" s="1"/>
  <c r="V1163" i="5"/>
  <c r="E1163" i="5"/>
  <c r="X1163" i="5" s="1"/>
  <c r="V1164" i="5"/>
  <c r="E1164" i="5"/>
  <c r="X1164" i="5" s="1"/>
  <c r="V1165" i="5"/>
  <c r="E1165" i="5"/>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V1186" i="5"/>
  <c r="E1186" i="5"/>
  <c r="X1186" i="5" s="1"/>
  <c r="V1187" i="5"/>
  <c r="E1187" i="5"/>
  <c r="X1187" i="5" s="1"/>
  <c r="V1188" i="5"/>
  <c r="E1188" i="5"/>
  <c r="X1188" i="5" s="1"/>
  <c r="V1189" i="5"/>
  <c r="E1189" i="5"/>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V1222" i="5"/>
  <c r="E1222" i="5"/>
  <c r="X1222" i="5" s="1"/>
  <c r="V1223" i="5"/>
  <c r="E1223" i="5"/>
  <c r="X1223" i="5" s="1"/>
  <c r="V1224" i="5"/>
  <c r="E1224" i="5"/>
  <c r="X1224" i="5" s="1"/>
  <c r="V1225" i="5"/>
  <c r="E1225" i="5"/>
  <c r="V1226" i="5"/>
  <c r="E1226" i="5"/>
  <c r="X1226" i="5" s="1"/>
  <c r="V1227" i="5"/>
  <c r="E1227" i="5"/>
  <c r="X1227" i="5" s="1"/>
  <c r="V1228" i="5"/>
  <c r="E1228" i="5"/>
  <c r="X1228" i="5" s="1"/>
  <c r="V1229" i="5"/>
  <c r="E1229" i="5"/>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V1238" i="5"/>
  <c r="E1238" i="5"/>
  <c r="X1238" i="5" s="1"/>
  <c r="V1239" i="5"/>
  <c r="E1239" i="5"/>
  <c r="X1239" i="5" s="1"/>
  <c r="V1240" i="5"/>
  <c r="E1240" i="5"/>
  <c r="X1240" i="5" s="1"/>
  <c r="V1241" i="5"/>
  <c r="E1241" i="5"/>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V1366" i="5"/>
  <c r="E1366" i="5"/>
  <c r="X1366" i="5" s="1"/>
  <c r="V1367" i="5"/>
  <c r="E1367" i="5"/>
  <c r="X1367" i="5" s="1"/>
  <c r="V1368" i="5"/>
  <c r="E1368" i="5"/>
  <c r="X1368" i="5" s="1"/>
  <c r="V1369" i="5"/>
  <c r="E1369" i="5"/>
  <c r="V1370" i="5"/>
  <c r="E1370" i="5"/>
  <c r="X1370" i="5" s="1"/>
  <c r="V1371" i="5"/>
  <c r="E1371" i="5"/>
  <c r="X1371" i="5" s="1"/>
  <c r="V1372" i="5"/>
  <c r="E1372" i="5"/>
  <c r="X1372" i="5" s="1"/>
  <c r="V1373" i="5"/>
  <c r="E1373" i="5"/>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V1466" i="5"/>
  <c r="E1466" i="5"/>
  <c r="X1466" i="5" s="1"/>
  <c r="V1467" i="5"/>
  <c r="E1467" i="5"/>
  <c r="X1467" i="5" s="1"/>
  <c r="V1468" i="5"/>
  <c r="E1468" i="5"/>
  <c r="X1468" i="5" s="1"/>
  <c r="V1469" i="5"/>
  <c r="E1469" i="5"/>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V1494" i="5"/>
  <c r="E1494" i="5"/>
  <c r="X1494" i="5" s="1"/>
  <c r="V1495" i="5"/>
  <c r="E1495" i="5"/>
  <c r="X1495" i="5" s="1"/>
  <c r="V1496" i="5"/>
  <c r="E1496" i="5"/>
  <c r="X1496" i="5" s="1"/>
  <c r="V1497" i="5"/>
  <c r="E1497" i="5"/>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V1558" i="5"/>
  <c r="E1558" i="5"/>
  <c r="X1558" i="5" s="1"/>
  <c r="V1559" i="5"/>
  <c r="E1559" i="5"/>
  <c r="X1559" i="5" s="1"/>
  <c r="V1560" i="5"/>
  <c r="E1560" i="5"/>
  <c r="X1560" i="5" s="1"/>
  <c r="V1561" i="5"/>
  <c r="E1561" i="5"/>
  <c r="V1562" i="5"/>
  <c r="E1562" i="5"/>
  <c r="X1562" i="5" s="1"/>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V1706" i="5"/>
  <c r="E1706" i="5"/>
  <c r="X1706" i="5" s="1"/>
  <c r="V1707" i="5"/>
  <c r="E1707" i="5"/>
  <c r="X1707" i="5" s="1"/>
  <c r="V1708" i="5"/>
  <c r="E1708" i="5"/>
  <c r="X1708" i="5" s="1"/>
  <c r="V1709" i="5"/>
  <c r="E1709" i="5"/>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V1790" i="5"/>
  <c r="E1790" i="5"/>
  <c r="X1790" i="5" s="1"/>
  <c r="V1791" i="5"/>
  <c r="E1791" i="5"/>
  <c r="X1791" i="5" s="1"/>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V1954" i="5"/>
  <c r="E1954" i="5"/>
  <c r="X1954" i="5" s="1"/>
  <c r="V1955" i="5"/>
  <c r="E1955" i="5"/>
  <c r="X1955" i="5" s="1"/>
  <c r="V1956" i="5"/>
  <c r="E1956" i="5"/>
  <c r="X1956" i="5" s="1"/>
  <c r="V1957" i="5"/>
  <c r="E1957" i="5"/>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V2498" i="5"/>
  <c r="E2498" i="5"/>
  <c r="X2498" i="5" s="1"/>
  <c r="V2499" i="5"/>
  <c r="E2499" i="5"/>
  <c r="X2499" i="5" s="1"/>
  <c r="V2500" i="5"/>
  <c r="E2500" i="5"/>
  <c r="X2500" i="5" s="1"/>
  <c r="B15" i="6"/>
  <c r="G15" i="6" s="1"/>
  <c r="H15" i="6" s="1"/>
  <c r="B20" i="6"/>
  <c r="F23" i="6"/>
  <c r="G20" i="6"/>
  <c r="B23" i="6"/>
  <c r="G23" i="6" s="1"/>
  <c r="G16" i="6"/>
  <c r="H16" i="6"/>
  <c r="F21" i="6"/>
  <c r="G21" i="6"/>
  <c r="H21" i="6"/>
  <c r="B8" i="6"/>
  <c r="G8" i="6"/>
  <c r="H8" i="6" s="1"/>
  <c r="B11" i="6"/>
  <c r="G11" i="6" s="1"/>
  <c r="H11" i="6" s="1"/>
  <c r="G26" i="6"/>
  <c r="H26" i="6"/>
  <c r="F31" i="6"/>
  <c r="H31" i="6"/>
  <c r="F36" i="6"/>
  <c r="H36" i="6"/>
  <c r="F41" i="6"/>
  <c r="H41" i="6"/>
  <c r="F46" i="6"/>
  <c r="H46" i="6"/>
  <c r="I4" i="6"/>
  <c r="C4" i="6" s="1"/>
  <c r="J4" i="6"/>
  <c r="I5" i="6"/>
  <c r="J5" i="6"/>
  <c r="I6" i="6"/>
  <c r="J6" i="6"/>
  <c r="I7" i="6"/>
  <c r="J7" i="6"/>
  <c r="I8" i="6"/>
  <c r="J8" i="6"/>
  <c r="I9" i="6"/>
  <c r="J9" i="6"/>
  <c r="I10" i="6"/>
  <c r="J10" i="6"/>
  <c r="I11" i="6"/>
  <c r="J11" i="6"/>
  <c r="I12" i="6"/>
  <c r="J12" i="6"/>
  <c r="I13" i="6"/>
  <c r="J13" i="6"/>
  <c r="I15" i="6"/>
  <c r="J15" i="6"/>
  <c r="I16" i="6"/>
  <c r="C16" i="6" s="1"/>
  <c r="J16" i="6"/>
  <c r="I17" i="6"/>
  <c r="C17" i="6" s="1"/>
  <c r="J17" i="6"/>
  <c r="I18" i="6"/>
  <c r="J18" i="6"/>
  <c r="I20" i="6"/>
  <c r="J20" i="6"/>
  <c r="I21" i="6"/>
  <c r="J21" i="6"/>
  <c r="I23" i="6"/>
  <c r="J23" i="6"/>
  <c r="I24" i="6"/>
  <c r="J24" i="6"/>
  <c r="I25" i="6"/>
  <c r="J25" i="6"/>
  <c r="I26" i="6"/>
  <c r="C26" i="6" s="1"/>
  <c r="J26" i="6"/>
  <c r="I28" i="6"/>
  <c r="J28" i="6"/>
  <c r="I29" i="6"/>
  <c r="J29" i="6"/>
  <c r="I30" i="6"/>
  <c r="J30" i="6"/>
  <c r="I31" i="6"/>
  <c r="C31" i="6" s="1"/>
  <c r="J31" i="6"/>
  <c r="I33" i="6"/>
  <c r="J33" i="6"/>
  <c r="I34" i="6"/>
  <c r="J34" i="6"/>
  <c r="I35" i="6"/>
  <c r="J35" i="6"/>
  <c r="I36" i="6"/>
  <c r="C36" i="6" s="1"/>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9" i="5"/>
  <c r="X13" i="5"/>
  <c r="X17" i="5"/>
  <c r="X21" i="5"/>
  <c r="X25" i="5"/>
  <c r="X29" i="5"/>
  <c r="X33" i="5"/>
  <c r="X37" i="5"/>
  <c r="X41" i="5"/>
  <c r="X45" i="5"/>
  <c r="X49" i="5"/>
  <c r="X53" i="5"/>
  <c r="X57" i="5"/>
  <c r="X61" i="5"/>
  <c r="X65" i="5"/>
  <c r="X69" i="5"/>
  <c r="X73" i="5"/>
  <c r="X77" i="5"/>
  <c r="X81" i="5"/>
  <c r="X85" i="5"/>
  <c r="X89" i="5"/>
  <c r="X91" i="5"/>
  <c r="X93" i="5"/>
  <c r="X97" i="5"/>
  <c r="X101" i="5"/>
  <c r="X105" i="5"/>
  <c r="X109" i="5"/>
  <c r="X113" i="5"/>
  <c r="X117" i="5"/>
  <c r="X121" i="5"/>
  <c r="X125" i="5"/>
  <c r="X129" i="5"/>
  <c r="X133" i="5"/>
  <c r="X137" i="5"/>
  <c r="X141" i="5"/>
  <c r="X145" i="5"/>
  <c r="X149" i="5"/>
  <c r="X153" i="5"/>
  <c r="X157" i="5"/>
  <c r="X165" i="5"/>
  <c r="X169" i="5"/>
  <c r="X173" i="5"/>
  <c r="X177" i="5"/>
  <c r="X181" i="5"/>
  <c r="X185" i="5"/>
  <c r="X189" i="5"/>
  <c r="X197" i="5"/>
  <c r="X201" i="5"/>
  <c r="X205" i="5"/>
  <c r="X209" i="5"/>
  <c r="X213" i="5"/>
  <c r="X217" i="5"/>
  <c r="X225" i="5"/>
  <c r="X229" i="5"/>
  <c r="X233" i="5"/>
  <c r="X237" i="5"/>
  <c r="X241" i="5"/>
  <c r="X245" i="5"/>
  <c r="X249" i="5"/>
  <c r="X257" i="5"/>
  <c r="X261" i="5"/>
  <c r="X265" i="5"/>
  <c r="X269" i="5"/>
  <c r="X273" i="5"/>
  <c r="X277" i="5"/>
  <c r="X281" i="5"/>
  <c r="X289" i="5"/>
  <c r="X293" i="5"/>
  <c r="X297" i="5"/>
  <c r="X301" i="5"/>
  <c r="X305" i="5"/>
  <c r="X309" i="5"/>
  <c r="X313" i="5"/>
  <c r="X321" i="5"/>
  <c r="X325" i="5"/>
  <c r="X329" i="5"/>
  <c r="X333" i="5"/>
  <c r="X337" i="5"/>
  <c r="X341" i="5"/>
  <c r="X345" i="5"/>
  <c r="X353" i="5"/>
  <c r="X357" i="5"/>
  <c r="X361" i="5"/>
  <c r="X365" i="5"/>
  <c r="X369" i="5"/>
  <c r="X373" i="5"/>
  <c r="X377" i="5"/>
  <c r="X385" i="5"/>
  <c r="X389" i="5"/>
  <c r="X393" i="5"/>
  <c r="X397" i="5"/>
  <c r="X401" i="5"/>
  <c r="X405" i="5"/>
  <c r="X407" i="5"/>
  <c r="X413" i="5"/>
  <c r="X417" i="5"/>
  <c r="X421" i="5"/>
  <c r="X425" i="5"/>
  <c r="X429" i="5"/>
  <c r="X433" i="5"/>
  <c r="X437" i="5"/>
  <c r="X445" i="5"/>
  <c r="X449" i="5"/>
  <c r="X453" i="5"/>
  <c r="X457" i="5"/>
  <c r="X461" i="5"/>
  <c r="X465" i="5"/>
  <c r="X469" i="5"/>
  <c r="X477" i="5"/>
  <c r="X481" i="5"/>
  <c r="X485" i="5"/>
  <c r="X489" i="5"/>
  <c r="X493" i="5"/>
  <c r="X497" i="5"/>
  <c r="X501" i="5"/>
  <c r="X509" i="5"/>
  <c r="X513" i="5"/>
  <c r="X517" i="5"/>
  <c r="X521" i="5"/>
  <c r="X525" i="5"/>
  <c r="X529" i="5"/>
  <c r="X537" i="5"/>
  <c r="X541" i="5"/>
  <c r="X545" i="5"/>
  <c r="X549" i="5"/>
  <c r="X553" i="5"/>
  <c r="X557" i="5"/>
  <c r="X561" i="5"/>
  <c r="X569" i="5"/>
  <c r="X573" i="5"/>
  <c r="X577" i="5"/>
  <c r="X581" i="5"/>
  <c r="X585" i="5"/>
  <c r="X589" i="5"/>
  <c r="X593" i="5"/>
  <c r="X601" i="5"/>
  <c r="X605" i="5"/>
  <c r="X609" i="5"/>
  <c r="X613" i="5"/>
  <c r="X617" i="5"/>
  <c r="X621" i="5"/>
  <c r="X625" i="5"/>
  <c r="X633" i="5"/>
  <c r="X637" i="5"/>
  <c r="X641" i="5"/>
  <c r="X645" i="5"/>
  <c r="X649" i="5"/>
  <c r="X653" i="5"/>
  <c r="X657" i="5"/>
  <c r="X665" i="5"/>
  <c r="X669" i="5"/>
  <c r="X673" i="5"/>
  <c r="X677" i="5"/>
  <c r="X681" i="5"/>
  <c r="X685" i="5"/>
  <c r="X689" i="5"/>
  <c r="X697" i="5"/>
  <c r="X701" i="5"/>
  <c r="X705" i="5"/>
  <c r="X709" i="5"/>
  <c r="X713" i="5"/>
  <c r="X717" i="5"/>
  <c r="X721" i="5"/>
  <c r="X729" i="5"/>
  <c r="X733" i="5"/>
  <c r="X737" i="5"/>
  <c r="X741" i="5"/>
  <c r="X745" i="5"/>
  <c r="X749" i="5"/>
  <c r="X753" i="5"/>
  <c r="X761" i="5"/>
  <c r="X765" i="5"/>
  <c r="X769" i="5"/>
  <c r="X773" i="5"/>
  <c r="X777" i="5"/>
  <c r="X781" i="5"/>
  <c r="X785" i="5"/>
  <c r="X793" i="5"/>
  <c r="X797" i="5"/>
  <c r="X801" i="5"/>
  <c r="X805" i="5"/>
  <c r="X809" i="5"/>
  <c r="X813" i="5"/>
  <c r="X817" i="5"/>
  <c r="X825" i="5"/>
  <c r="X829" i="5"/>
  <c r="X833" i="5"/>
  <c r="X837" i="5"/>
  <c r="X841" i="5"/>
  <c r="X845" i="5"/>
  <c r="X849" i="5"/>
  <c r="X857" i="5"/>
  <c r="X861" i="5"/>
  <c r="X865" i="5"/>
  <c r="X869" i="5"/>
  <c r="X873" i="5"/>
  <c r="X877" i="5"/>
  <c r="X881" i="5"/>
  <c r="X889" i="5"/>
  <c r="X893" i="5"/>
  <c r="X897" i="5"/>
  <c r="X901" i="5"/>
  <c r="X905" i="5"/>
  <c r="X909" i="5"/>
  <c r="X913" i="5"/>
  <c r="X917" i="5"/>
  <c r="X921" i="5"/>
  <c r="X925" i="5"/>
  <c r="X929" i="5"/>
  <c r="X933" i="5"/>
  <c r="X937" i="5"/>
  <c r="X941" i="5"/>
  <c r="X949" i="5"/>
  <c r="X953" i="5"/>
  <c r="X957" i="5"/>
  <c r="X961" i="5"/>
  <c r="X965" i="5"/>
  <c r="X969" i="5"/>
  <c r="X973" i="5"/>
  <c r="X981" i="5"/>
  <c r="X985" i="5"/>
  <c r="X989" i="5"/>
  <c r="X993" i="5"/>
  <c r="X997" i="5"/>
  <c r="X1001" i="5"/>
  <c r="X1005" i="5"/>
  <c r="X1013" i="5"/>
  <c r="X1017" i="5"/>
  <c r="X1021" i="5"/>
  <c r="X1025" i="5"/>
  <c r="X1029" i="5"/>
  <c r="X1033" i="5"/>
  <c r="X1037" i="5"/>
  <c r="X1045" i="5"/>
  <c r="X1049" i="5"/>
  <c r="X1053" i="5"/>
  <c r="X1057" i="5"/>
  <c r="X1061" i="5"/>
  <c r="X1065" i="5"/>
  <c r="X1069" i="5"/>
  <c r="X1077" i="5"/>
  <c r="X1081" i="5"/>
  <c r="X1085" i="5"/>
  <c r="X1089" i="5"/>
  <c r="X1093" i="5"/>
  <c r="X1097" i="5"/>
  <c r="X1101" i="5"/>
  <c r="X1109" i="5"/>
  <c r="X1113" i="5"/>
  <c r="X1117" i="5"/>
  <c r="X1121" i="5"/>
  <c r="X1125" i="5"/>
  <c r="X1129" i="5"/>
  <c r="X1133" i="5"/>
  <c r="X1141" i="5"/>
  <c r="X1145" i="5"/>
  <c r="X1149" i="5"/>
  <c r="X1153" i="5"/>
  <c r="X1157" i="5"/>
  <c r="X1161" i="5"/>
  <c r="X1165" i="5"/>
  <c r="X1173" i="5"/>
  <c r="X1177" i="5"/>
  <c r="X1181" i="5"/>
  <c r="X1185" i="5"/>
  <c r="X1189" i="5"/>
  <c r="X1193" i="5"/>
  <c r="X1197" i="5"/>
  <c r="X1205" i="5"/>
  <c r="X1209" i="5"/>
  <c r="X1213" i="5"/>
  <c r="X1217" i="5"/>
  <c r="X1221" i="5"/>
  <c r="X1225" i="5"/>
  <c r="X1229" i="5"/>
  <c r="X1237" i="5"/>
  <c r="X1241" i="5"/>
  <c r="X1245" i="5"/>
  <c r="X1249" i="5"/>
  <c r="X1253" i="5"/>
  <c r="X1257" i="5"/>
  <c r="X1261" i="5"/>
  <c r="X1269" i="5"/>
  <c r="X1273" i="5"/>
  <c r="X1277" i="5"/>
  <c r="X1281" i="5"/>
  <c r="X1285" i="5"/>
  <c r="X1289" i="5"/>
  <c r="X1293" i="5"/>
  <c r="X1301" i="5"/>
  <c r="X1305" i="5"/>
  <c r="X1309" i="5"/>
  <c r="X1313" i="5"/>
  <c r="X1317" i="5"/>
  <c r="X1321" i="5"/>
  <c r="X1325" i="5"/>
  <c r="X1333" i="5"/>
  <c r="X1337" i="5"/>
  <c r="X1341" i="5"/>
  <c r="X1345" i="5"/>
  <c r="X1349" i="5"/>
  <c r="X1353" i="5"/>
  <c r="X1357" i="5"/>
  <c r="X1365" i="5"/>
  <c r="X1369" i="5"/>
  <c r="X1373" i="5"/>
  <c r="X1377" i="5"/>
  <c r="X1381" i="5"/>
  <c r="X1385" i="5"/>
  <c r="X1389" i="5"/>
  <c r="X1397" i="5"/>
  <c r="X1401" i="5"/>
  <c r="X1405" i="5"/>
  <c r="X1409" i="5"/>
  <c r="X1413" i="5"/>
  <c r="X1417" i="5"/>
  <c r="X1421" i="5"/>
  <c r="X1429" i="5"/>
  <c r="X1433" i="5"/>
  <c r="X1437" i="5"/>
  <c r="X1441" i="5"/>
  <c r="X1445" i="5"/>
  <c r="X1449" i="5"/>
  <c r="X1453" i="5"/>
  <c r="X1461" i="5"/>
  <c r="X1465" i="5"/>
  <c r="X1469" i="5"/>
  <c r="X1473" i="5"/>
  <c r="X1477" i="5"/>
  <c r="X1481" i="5"/>
  <c r="X1485" i="5"/>
  <c r="X1493" i="5"/>
  <c r="X1497" i="5"/>
  <c r="X1501" i="5"/>
  <c r="X1505" i="5"/>
  <c r="X1509" i="5"/>
  <c r="X1513" i="5"/>
  <c r="X1517" i="5"/>
  <c r="X1525" i="5"/>
  <c r="X1529" i="5"/>
  <c r="X1533" i="5"/>
  <c r="X1541" i="5"/>
  <c r="X1545" i="5"/>
  <c r="X1549" i="5"/>
  <c r="X1557" i="5"/>
  <c r="X1561" i="5"/>
  <c r="X1565" i="5"/>
  <c r="X1573" i="5"/>
  <c r="X1577" i="5"/>
  <c r="X1581" i="5"/>
  <c r="X1589" i="5"/>
  <c r="X1593" i="5"/>
  <c r="X1597" i="5"/>
  <c r="X1605" i="5"/>
  <c r="X1609" i="5"/>
  <c r="X1613" i="5"/>
  <c r="X1621" i="5"/>
  <c r="X1625" i="5"/>
  <c r="X1629" i="5"/>
  <c r="X1637" i="5"/>
  <c r="X1641" i="5"/>
  <c r="X1645" i="5"/>
  <c r="X1653" i="5"/>
  <c r="X1657" i="5"/>
  <c r="X1661" i="5"/>
  <c r="X1669" i="5"/>
  <c r="X1673" i="5"/>
  <c r="X1677" i="5"/>
  <c r="X1685" i="5"/>
  <c r="X1689" i="5"/>
  <c r="X1693" i="5"/>
  <c r="X1701" i="5"/>
  <c r="X1705" i="5"/>
  <c r="X1709" i="5"/>
  <c r="X1717" i="5"/>
  <c r="X1725" i="5"/>
  <c r="X1729" i="5"/>
  <c r="X1741" i="5"/>
  <c r="X1745" i="5"/>
  <c r="X1749" i="5"/>
  <c r="X1761" i="5"/>
  <c r="X1765" i="5"/>
  <c r="X1773" i="5"/>
  <c r="X1781" i="5"/>
  <c r="X1789" i="5"/>
  <c r="X1793" i="5"/>
  <c r="X1805" i="5"/>
  <c r="X1809" i="5"/>
  <c r="X1813" i="5"/>
  <c r="X1825" i="5"/>
  <c r="X1829" i="5"/>
  <c r="X1837" i="5"/>
  <c r="X1845" i="5"/>
  <c r="X1853" i="5"/>
  <c r="X1857" i="5"/>
  <c r="X1869" i="5"/>
  <c r="X1877" i="5"/>
  <c r="X1889" i="5"/>
  <c r="X1909" i="5"/>
  <c r="X1917" i="5"/>
  <c r="X1925" i="5"/>
  <c r="X1953" i="5"/>
  <c r="X1957" i="5"/>
  <c r="X1965" i="5"/>
  <c r="X1989" i="5"/>
  <c r="X2005" i="5"/>
  <c r="X2013" i="5"/>
  <c r="X2029" i="5"/>
  <c r="X2045" i="5"/>
  <c r="X2053" i="5"/>
  <c r="X2069" i="5"/>
  <c r="X2085" i="5"/>
  <c r="X2101" i="5"/>
  <c r="X2125" i="5"/>
  <c r="X2133" i="5"/>
  <c r="X2149" i="5"/>
  <c r="X2181" i="5"/>
  <c r="X2189" i="5"/>
  <c r="X2197" i="5"/>
  <c r="X2229" i="5"/>
  <c r="X2241" i="5"/>
  <c r="X2249" i="5"/>
  <c r="X2273" i="5"/>
  <c r="X2289" i="5"/>
  <c r="X2305" i="5"/>
  <c r="X2321" i="5"/>
  <c r="X2337" i="5"/>
  <c r="X2353" i="5"/>
  <c r="X2409" i="5"/>
  <c r="X2445" i="5"/>
  <c r="X2497"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G53" i="6" s="1"/>
  <c r="B52" i="6"/>
  <c r="P27" i="4"/>
  <c r="B27" i="4" s="1"/>
  <c r="A16" i="6" s="1"/>
  <c r="G52" i="6"/>
  <c r="B57" i="6"/>
  <c r="G57" i="6" s="1"/>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B6" i="6"/>
  <c r="G59" i="6"/>
  <c r="B59" i="6"/>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c r="G48" i="6"/>
  <c r="B46" i="6"/>
  <c r="G46" i="6"/>
  <c r="B45" i="6"/>
  <c r="G45" i="6"/>
  <c r="B44" i="6"/>
  <c r="G44" i="6" s="1"/>
  <c r="B43" i="6"/>
  <c r="G43" i="6" s="1"/>
  <c r="B41" i="6"/>
  <c r="G41" i="6"/>
  <c r="B40" i="6"/>
  <c r="G40" i="6"/>
  <c r="B39" i="6"/>
  <c r="G39" i="6" s="1"/>
  <c r="B38" i="6"/>
  <c r="G38" i="6" s="1"/>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B12" i="6"/>
  <c r="G12" i="6" s="1"/>
  <c r="H12" i="6" s="1"/>
  <c r="D12" i="6" s="1"/>
  <c r="B10" i="6"/>
  <c r="G10" i="6"/>
  <c r="H10" i="6" s="1"/>
  <c r="B9" i="6"/>
  <c r="G9" i="6" s="1"/>
  <c r="H9" i="6" s="1"/>
  <c r="B7" i="6"/>
  <c r="G7" i="6" s="1"/>
  <c r="H7" i="6" s="1"/>
  <c r="B4" i="6"/>
  <c r="G4" i="6"/>
  <c r="H4" i="6"/>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R107" i="5"/>
  <c r="R99"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110"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H6" i="6" s="1"/>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R124" i="5"/>
  <c r="R92" i="5"/>
  <c r="I212" i="5"/>
  <c r="J212" i="5"/>
  <c r="F212" i="5"/>
  <c r="R212" i="5"/>
  <c r="H212" i="5"/>
  <c r="G212"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S398" i="5"/>
  <c r="F543" i="5"/>
  <c r="G543" i="5"/>
  <c r="S601" i="5"/>
  <c r="S672" i="5"/>
  <c r="S954" i="5"/>
  <c r="S960" i="5"/>
  <c r="S1030" i="5"/>
  <c r="S1142" i="5"/>
  <c r="S144" i="5"/>
  <c r="S790" i="5"/>
  <c r="S890" i="5"/>
  <c r="S854" i="5"/>
  <c r="S162" i="5"/>
  <c r="H472" i="5"/>
  <c r="F472" i="5"/>
  <c r="H302" i="5"/>
  <c r="G302" i="5"/>
  <c r="J302" i="5"/>
  <c r="S175" i="5"/>
  <c r="S181" i="5"/>
  <c r="S1000" i="5"/>
  <c r="S1006" i="5"/>
  <c r="S1012" i="5"/>
  <c r="S1018" i="5"/>
  <c r="S1047" i="5"/>
  <c r="S1064" i="5"/>
  <c r="S1070" i="5"/>
  <c r="S1082" i="5"/>
  <c r="G985" i="5"/>
  <c r="R89"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504" i="5"/>
  <c r="S202" i="5"/>
  <c r="J579" i="5"/>
  <c r="G1492" i="5"/>
  <c r="R1038" i="5"/>
  <c r="R468" i="5"/>
  <c r="F468" i="5"/>
  <c r="J1068" i="5"/>
  <c r="F1068" i="5"/>
  <c r="S194" i="5"/>
  <c r="S350" i="5"/>
  <c r="S458" i="5"/>
  <c r="S250" i="5"/>
  <c r="S188" i="5"/>
  <c r="F516" i="5"/>
  <c r="G472" i="5"/>
  <c r="F1644" i="5"/>
  <c r="H1654" i="5"/>
  <c r="I1020" i="5"/>
  <c r="G516" i="5"/>
  <c r="R516" i="5"/>
  <c r="G1564" i="5"/>
  <c r="F1564" i="5"/>
  <c r="S170"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J20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604" i="5"/>
  <c r="J1024" i="5"/>
  <c r="G2375" i="5"/>
  <c r="R1823" i="5"/>
  <c r="I2152" i="5"/>
  <c r="J1171" i="5"/>
  <c r="I1267" i="5"/>
  <c r="R81" i="5"/>
  <c r="I316" i="5"/>
  <c r="F540" i="5"/>
  <c r="G140" i="5"/>
  <c r="F1499" i="5"/>
  <c r="H2486" i="5"/>
  <c r="G2486" i="5"/>
  <c r="H747" i="5"/>
  <c r="H2316" i="5"/>
  <c r="J2316" i="5"/>
  <c r="J364"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H1823" i="5"/>
  <c r="I1503" i="5"/>
  <c r="G2333" i="5"/>
  <c r="F1454" i="5"/>
  <c r="I772" i="5"/>
  <c r="H2366" i="5"/>
  <c r="J2366" i="5"/>
  <c r="J2279" i="5"/>
  <c r="G1608" i="5"/>
  <c r="H271" i="5"/>
  <c r="J1551" i="5"/>
  <c r="J248" i="5"/>
  <c r="H587" i="5"/>
  <c r="R475" i="5"/>
  <c r="F919" i="5"/>
  <c r="I1823" i="5"/>
  <c r="I1031" i="5"/>
  <c r="G551" i="5"/>
  <c r="F312" i="5"/>
  <c r="J320" i="5"/>
  <c r="F475" i="5"/>
  <c r="H919" i="5"/>
  <c r="J2046" i="5"/>
  <c r="J312" i="5"/>
  <c r="R271" i="5"/>
  <c r="H895" i="5"/>
  <c r="F895"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I248" i="5"/>
  <c r="H376" i="5"/>
  <c r="I168" i="5"/>
  <c r="H248" i="5"/>
  <c r="J2016" i="5"/>
  <c r="R376" i="5"/>
  <c r="F2016" i="5"/>
  <c r="R2016" i="5"/>
  <c r="I2016" i="5"/>
  <c r="H168" i="5"/>
  <c r="G80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J1879" i="5"/>
  <c r="S392" i="5"/>
  <c r="S1201" i="5"/>
  <c r="S950" i="5"/>
  <c r="H859" i="5"/>
  <c r="S618" i="5"/>
  <c r="S473" i="5"/>
  <c r="G1275" i="5"/>
  <c r="S729" i="5"/>
  <c r="J382" i="5"/>
  <c r="S712" i="5"/>
  <c r="I1208" i="5"/>
  <c r="J399" i="5"/>
  <c r="S286" i="5"/>
  <c r="G1483"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460" i="5"/>
  <c r="I1879" i="5"/>
  <c r="F1935" i="5"/>
  <c r="H1879" i="5"/>
  <c r="S184"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64" i="5"/>
  <c r="R862" i="5"/>
  <c r="H862" i="5"/>
  <c r="R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I339" i="5"/>
  <c r="J183"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F150" i="5"/>
  <c r="R190" i="5"/>
  <c r="H960" i="5"/>
  <c r="H534" i="5"/>
  <c r="F1174" i="5"/>
  <c r="J1190" i="5"/>
  <c r="I779" i="5"/>
  <c r="H1679" i="5"/>
  <c r="S1930" i="5"/>
  <c r="S1749" i="5"/>
  <c r="I1647" i="5"/>
  <c r="H1583" i="5"/>
  <c r="S1841" i="5"/>
  <c r="S1375" i="5"/>
  <c r="J1384" i="5"/>
  <c r="S700" i="5"/>
  <c r="J150" i="5"/>
  <c r="F190" i="5"/>
  <c r="J832" i="5"/>
  <c r="H992" i="5"/>
  <c r="H1190" i="5"/>
  <c r="F327" i="5"/>
  <c r="G1679" i="5"/>
  <c r="H1647" i="5"/>
  <c r="I1519" i="5"/>
  <c r="H1384" i="5"/>
  <c r="J190"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R2159" i="5"/>
  <c r="I2159" i="5"/>
  <c r="H2159" i="5"/>
  <c r="F2159" i="5"/>
  <c r="F199" i="5"/>
  <c r="R199" i="5"/>
  <c r="I199" i="5"/>
  <c r="S212" i="5"/>
  <c r="H307" i="5"/>
  <c r="F307" i="5"/>
  <c r="G307" i="5"/>
  <c r="I307" i="5"/>
  <c r="J307" i="5"/>
  <c r="R307" i="5"/>
  <c r="F363" i="5"/>
  <c r="H363" i="5"/>
  <c r="I363" i="5"/>
  <c r="G363" i="5"/>
  <c r="S389" i="5"/>
  <c r="S416" i="5"/>
  <c r="J1320" i="5"/>
  <c r="I1320" i="5"/>
  <c r="S1447" i="5"/>
  <c r="S1476" i="5"/>
  <c r="S1542" i="5"/>
  <c r="S1574" i="5"/>
  <c r="S1638" i="5"/>
  <c r="S620" i="5"/>
  <c r="R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R134" i="5"/>
  <c r="G2279" i="5"/>
  <c r="R2279" i="5"/>
  <c r="R2405" i="5"/>
  <c r="G1901" i="5"/>
  <c r="F399" i="5"/>
  <c r="F2079" i="5"/>
  <c r="G2079"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F231" i="5"/>
  <c r="I1894" i="5"/>
  <c r="G166" i="5"/>
  <c r="J166" i="5"/>
  <c r="F166" i="5"/>
  <c r="H166" i="5"/>
  <c r="R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I198" i="5"/>
  <c r="J176" i="5"/>
  <c r="I1211" i="5"/>
  <c r="R315" i="5"/>
  <c r="H1167" i="5"/>
  <c r="R1483" i="5"/>
  <c r="H2107" i="5"/>
  <c r="R839" i="5"/>
  <c r="H619" i="5"/>
  <c r="R1211" i="5"/>
  <c r="R432" i="5"/>
  <c r="F1483" i="5"/>
  <c r="H1211" i="5"/>
  <c r="J1179" i="5"/>
  <c r="J315" i="5"/>
  <c r="J2243" i="5"/>
  <c r="H2094" i="5"/>
  <c r="R1643" i="5"/>
  <c r="I435" i="5"/>
  <c r="G1211" i="5"/>
  <c r="F1275" i="5"/>
  <c r="I1483" i="5"/>
  <c r="J839" i="5"/>
  <c r="S393" i="5"/>
  <c r="R32" i="5"/>
  <c r="I176" i="5"/>
  <c r="R1243" i="5"/>
  <c r="I2243" i="5"/>
  <c r="R2094" i="5"/>
  <c r="G2107" i="5"/>
  <c r="R1451" i="5"/>
  <c r="F1879" i="5"/>
  <c r="F429" i="5"/>
  <c r="J1211" i="5"/>
  <c r="G1272" i="5"/>
  <c r="S2439" i="5"/>
  <c r="G2230" i="5"/>
  <c r="R70" i="5"/>
  <c r="H198" i="5"/>
  <c r="H1000" i="5"/>
  <c r="R48" i="5"/>
  <c r="H751" i="5"/>
  <c r="F2243" i="5"/>
  <c r="J2107" i="5"/>
  <c r="G355" i="5"/>
  <c r="J1451" i="5"/>
  <c r="S311" i="5"/>
  <c r="F19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H983" i="5"/>
  <c r="R1303" i="5"/>
  <c r="H1751" i="5"/>
  <c r="F1079" i="5"/>
  <c r="G2182" i="5"/>
  <c r="G1863" i="5"/>
  <c r="R1863" i="5"/>
  <c r="H1863" i="5"/>
  <c r="F1863" i="5"/>
  <c r="S160"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C2" i="6"/>
  <c r="H59" i="6"/>
  <c r="D59" i="6"/>
  <c r="R520" i="5"/>
  <c r="H731" i="5"/>
  <c r="H182" i="5"/>
  <c r="R342" i="5"/>
  <c r="J912" i="5"/>
  <c r="H1614" i="5"/>
  <c r="R224" i="5"/>
  <c r="R1528" i="5"/>
  <c r="J1592" i="5"/>
  <c r="G342" i="5"/>
  <c r="H1203" i="5"/>
  <c r="J1299" i="5"/>
  <c r="R2192" i="5"/>
  <c r="I2415" i="5"/>
  <c r="I824" i="5"/>
  <c r="H976" i="5"/>
  <c r="R2336" i="5"/>
  <c r="H1245" i="5"/>
  <c r="G1062" i="5"/>
  <c r="H520" i="5"/>
  <c r="R912" i="5"/>
  <c r="I1040" i="5"/>
  <c r="I1614" i="5"/>
  <c r="J160" i="5"/>
  <c r="J342" i="5"/>
  <c r="I336" i="5"/>
  <c r="R54"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J224" i="5"/>
  <c r="J272" i="5"/>
  <c r="H568" i="5"/>
  <c r="F1680" i="5"/>
  <c r="R2421" i="5"/>
  <c r="G1614" i="5"/>
  <c r="I2304" i="5"/>
  <c r="R400" i="5"/>
  <c r="F400" i="5"/>
  <c r="I1476" i="5"/>
  <c r="F1062" i="5"/>
  <c r="J182" i="5"/>
  <c r="F520" i="5"/>
  <c r="I976" i="5"/>
  <c r="J1476" i="5"/>
  <c r="H224" i="5"/>
  <c r="G336" i="5"/>
  <c r="H1680" i="5"/>
  <c r="H160" i="5"/>
  <c r="R464" i="5"/>
  <c r="I342" i="5"/>
  <c r="R36" i="5"/>
  <c r="J998" i="5"/>
  <c r="J1680" i="5"/>
  <c r="R1680" i="5"/>
  <c r="H600" i="5"/>
  <c r="I2421" i="5"/>
  <c r="F2304" i="5"/>
  <c r="R1235" i="5"/>
  <c r="I1245" i="5"/>
  <c r="F998" i="5"/>
  <c r="G998" i="5"/>
  <c r="I182" i="5"/>
  <c r="J520" i="5"/>
  <c r="H912" i="5"/>
  <c r="F976" i="5"/>
  <c r="I1550" i="5"/>
  <c r="R160" i="5"/>
  <c r="I224" i="5"/>
  <c r="J400" i="5"/>
  <c r="H342" i="5"/>
  <c r="I1424" i="5"/>
  <c r="H99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R88" i="5"/>
  <c r="R46"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J30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R63" i="5"/>
  <c r="R127"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R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500" i="5"/>
  <c r="G1193" i="5"/>
  <c r="J1041" i="5"/>
  <c r="H2329" i="5"/>
  <c r="I921" i="5"/>
  <c r="H1041" i="5"/>
  <c r="J341" i="5"/>
  <c r="I461"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J2231" i="5"/>
  <c r="I2399" i="5"/>
  <c r="F1500" i="5"/>
  <c r="G1500" i="5"/>
  <c r="R2400" i="5"/>
  <c r="R113"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J184"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H671" i="5"/>
  <c r="R729" i="5"/>
  <c r="G577"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2499" i="5"/>
  <c r="I2499" i="5"/>
  <c r="H2499" i="5"/>
  <c r="J185" i="5"/>
  <c r="J1526" i="5"/>
  <c r="R630" i="5"/>
  <c r="R43" i="5"/>
  <c r="S1498" i="5"/>
  <c r="R1702" i="5"/>
  <c r="S495" i="5"/>
  <c r="S481" i="5"/>
  <c r="S1412" i="5"/>
  <c r="S414" i="5"/>
  <c r="S1446"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H539" i="5"/>
  <c r="G179" i="5"/>
  <c r="G575" i="5"/>
  <c r="R639" i="5"/>
  <c r="R179" i="5"/>
  <c r="J1982" i="5"/>
  <c r="G1571" i="5"/>
  <c r="G782" i="5"/>
  <c r="H1727" i="5"/>
  <c r="F513" i="5"/>
  <c r="I1145" i="5"/>
  <c r="I1985" i="5"/>
  <c r="J217"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R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R79" i="5"/>
  <c r="R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R417" i="5"/>
  <c r="G1529" i="5"/>
  <c r="F185" i="5"/>
  <c r="J361"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026" i="5"/>
  <c r="S464" i="5"/>
  <c r="H611" i="5"/>
  <c r="F611" i="5"/>
  <c r="S178"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R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R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R100" i="5"/>
  <c r="G204" i="5"/>
  <c r="J204" i="5"/>
  <c r="I204" i="5"/>
  <c r="F204" i="5"/>
  <c r="R204" i="5"/>
  <c r="H204" i="5"/>
  <c r="I652" i="5"/>
  <c r="G852" i="5"/>
  <c r="H852" i="5"/>
  <c r="J852" i="5"/>
  <c r="I852" i="5"/>
  <c r="F852" i="5"/>
  <c r="R852" i="5"/>
  <c r="F1940" i="5"/>
  <c r="I2020" i="5"/>
  <c r="H2164" i="5"/>
  <c r="F2164" i="5"/>
  <c r="I2164" i="5"/>
  <c r="J2164" i="5"/>
  <c r="R116" i="5"/>
  <c r="J1740" i="5"/>
  <c r="I1740" i="5"/>
  <c r="F1740" i="5"/>
  <c r="R1740" i="5"/>
  <c r="R2306" i="5"/>
  <c r="R6" i="5"/>
  <c r="I2346" i="5"/>
  <c r="R5" i="5"/>
  <c r="R1269" i="5"/>
  <c r="H1269" i="5"/>
  <c r="F1269" i="5"/>
  <c r="F1157" i="5"/>
  <c r="J1157" i="5"/>
  <c r="I1157" i="5"/>
  <c r="H1157" i="5"/>
  <c r="R1157" i="5"/>
  <c r="J1549" i="5"/>
  <c r="H1549" i="5"/>
  <c r="R1549" i="5"/>
  <c r="I1549" i="5"/>
  <c r="R10"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2236" i="5"/>
  <c r="H645"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R9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R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62" i="4" s="1"/>
  <c r="A43" i="6" s="1"/>
  <c r="C59" i="6"/>
  <c r="B3" i="6"/>
  <c r="A4" i="8"/>
  <c r="B22" i="3"/>
  <c r="B4" i="8"/>
  <c r="B34" i="4"/>
  <c r="B40" i="4"/>
  <c r="A25" i="6" s="1"/>
  <c r="C3" i="6"/>
  <c r="I4" i="8"/>
  <c r="C29" i="6"/>
  <c r="C5" i="7"/>
  <c r="A1" i="6"/>
  <c r="A85" i="4"/>
  <c r="B33" i="4"/>
  <c r="A21" i="6" s="1"/>
  <c r="B81" i="4"/>
  <c r="A57" i="6" s="1"/>
  <c r="H4" i="5"/>
  <c r="O4" i="5"/>
  <c r="B2" i="5"/>
  <c r="B41" i="4"/>
  <c r="B59" i="4" s="1"/>
  <c r="A41" i="6" s="1"/>
  <c r="D3" i="6"/>
  <c r="B20" i="1"/>
  <c r="B29" i="4"/>
  <c r="A18" i="6" s="1"/>
  <c r="C30" i="6"/>
  <c r="A3" i="6"/>
  <c r="D5" i="7"/>
  <c r="B32" i="4"/>
  <c r="A20" i="6" s="1"/>
  <c r="N4" i="5"/>
  <c r="B28" i="4"/>
  <c r="A17" i="6" s="1"/>
  <c r="G4" i="5"/>
  <c r="A1" i="7"/>
  <c r="C40" i="6"/>
  <c r="F4" i="5"/>
  <c r="C4" i="8"/>
  <c r="A1" i="8"/>
  <c r="B79" i="4"/>
  <c r="A55" i="6" s="1"/>
  <c r="D1" i="6"/>
  <c r="C18" i="6"/>
  <c r="C35" i="6"/>
  <c r="B5" i="7"/>
  <c r="C45" i="6"/>
  <c r="A64" i="2"/>
  <c r="A47" i="2"/>
  <c r="H4" i="8"/>
  <c r="F4" i="8"/>
  <c r="B3" i="5"/>
  <c r="G4" i="8"/>
  <c r="I4" i="5"/>
  <c r="L4" i="5"/>
  <c r="B68" i="4"/>
  <c r="A47" i="6" s="1"/>
  <c r="A4" i="5"/>
  <c r="G25" i="4"/>
  <c r="G68" i="4" s="1"/>
  <c r="D25" i="4"/>
  <c r="D37" i="4" s="1"/>
  <c r="I1537" i="5"/>
  <c r="H1537" i="5"/>
  <c r="I1433" i="5"/>
  <c r="R1313" i="5"/>
  <c r="I1313" i="5"/>
  <c r="J793" i="5"/>
  <c r="H793" i="5"/>
  <c r="R793" i="5"/>
  <c r="G457" i="5"/>
  <c r="F457" i="5"/>
  <c r="I433" i="5"/>
  <c r="J433" i="5"/>
  <c r="F369" i="5"/>
  <c r="H369" i="5"/>
  <c r="R3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R56"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J193" i="5"/>
  <c r="G1281" i="5"/>
  <c r="H2321" i="5"/>
  <c r="G1161" i="5"/>
  <c r="S1947" i="5"/>
  <c r="G2121" i="5"/>
  <c r="R84" i="5"/>
  <c r="S1867" i="5"/>
  <c r="I313"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654" i="5"/>
  <c r="G982" i="5"/>
  <c r="G542" i="5"/>
  <c r="G5" i="6"/>
  <c r="H5" i="6" s="1"/>
  <c r="D5" i="6" s="1"/>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357" i="5"/>
  <c r="H1212" i="5"/>
  <c r="G1212" i="5"/>
  <c r="G197" i="5"/>
  <c r="F1276" i="5"/>
  <c r="R1332" i="5"/>
  <c r="G708" i="5"/>
  <c r="I1268"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I1958" i="5"/>
  <c r="I2332" i="5"/>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R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90"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R98"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R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R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S98" i="5"/>
  <c r="S52" i="5"/>
  <c r="S42" i="5"/>
  <c r="S101" i="5"/>
  <c r="S102" i="5"/>
  <c r="S110" i="5"/>
  <c r="S87" i="5"/>
  <c r="S63" i="5"/>
  <c r="S89" i="5"/>
  <c r="S88" i="5"/>
  <c r="S34" i="5"/>
  <c r="S20" i="5"/>
  <c r="S93" i="5"/>
  <c r="S6" i="5"/>
  <c r="S99" i="5"/>
  <c r="S35" i="5"/>
  <c r="S15" i="5"/>
  <c r="S100" i="5"/>
  <c r="S105" i="5"/>
  <c r="S84" i="5"/>
  <c r="S24" i="5"/>
  <c r="S48" i="5"/>
  <c r="S122" i="5"/>
  <c r="S121" i="5"/>
  <c r="S128" i="5"/>
  <c r="S77" i="5"/>
  <c r="S65" i="5"/>
  <c r="S75" i="5"/>
  <c r="S43" i="5"/>
  <c r="S72" i="5"/>
  <c r="S74" i="5"/>
  <c r="S13" i="5"/>
  <c r="S131" i="5"/>
  <c r="S50" i="5"/>
  <c r="S5" i="5"/>
  <c r="S125" i="5"/>
  <c r="S64" i="5"/>
  <c r="S22" i="5"/>
  <c r="S90" i="5"/>
  <c r="S120" i="5"/>
  <c r="S114" i="5"/>
  <c r="S135" i="5"/>
  <c r="S76" i="5"/>
  <c r="S86" i="5"/>
  <c r="S25" i="5"/>
  <c r="S57" i="5"/>
  <c r="S31" i="5"/>
  <c r="S36" i="5"/>
  <c r="S69" i="5"/>
  <c r="S10" i="5"/>
  <c r="S67" i="5"/>
  <c r="S46" i="5"/>
  <c r="S19" i="5"/>
  <c r="S95" i="5"/>
  <c r="S32" i="5"/>
  <c r="S70" i="5"/>
  <c r="S28" i="5"/>
  <c r="S126" i="5"/>
  <c r="S96" i="5"/>
  <c r="S134" i="5"/>
  <c r="S91" i="5"/>
  <c r="S51" i="5"/>
  <c r="S29" i="5"/>
  <c r="S61" i="5"/>
  <c r="S132" i="5"/>
  <c r="S119" i="5"/>
  <c r="S92" i="5"/>
  <c r="S62" i="5"/>
  <c r="S18" i="5"/>
  <c r="S26" i="5"/>
  <c r="S94" i="5"/>
  <c r="S97" i="5"/>
  <c r="S104" i="5"/>
  <c r="S127" i="5"/>
  <c r="S71" i="5"/>
  <c r="S40" i="5"/>
  <c r="S49" i="5"/>
  <c r="S23" i="5"/>
  <c r="S41" i="5"/>
  <c r="S11" i="5"/>
  <c r="S45" i="5"/>
  <c r="S9" i="5"/>
  <c r="S53" i="5"/>
  <c r="S73" i="5"/>
  <c r="S39" i="5"/>
  <c r="S33" i="5"/>
  <c r="S123" i="5"/>
  <c r="S129" i="5"/>
  <c r="S112" i="5"/>
  <c r="S130" i="5"/>
  <c r="S38" i="5"/>
  <c r="S30" i="5"/>
  <c r="S44" i="5"/>
  <c r="S116" i="5"/>
  <c r="S54" i="5"/>
  <c r="S8" i="5"/>
  <c r="S17" i="5"/>
  <c r="S16" i="5"/>
  <c r="S113" i="5"/>
  <c r="S118" i="5"/>
  <c r="S136" i="5"/>
  <c r="S80" i="5"/>
  <c r="S81" i="5"/>
  <c r="S82" i="5"/>
  <c r="S111" i="5"/>
  <c r="S103" i="5"/>
  <c r="S55" i="5"/>
  <c r="S66" i="5"/>
  <c r="S85" i="5"/>
  <c r="S59" i="5"/>
  <c r="S60" i="5"/>
  <c r="S14" i="5"/>
  <c r="S37" i="5"/>
  <c r="S12" i="5"/>
  <c r="S115" i="5"/>
  <c r="S108" i="5"/>
  <c r="S124" i="5"/>
  <c r="S106" i="5"/>
  <c r="S58" i="5"/>
  <c r="S79" i="5"/>
  <c r="S133" i="5"/>
  <c r="S109" i="5"/>
  <c r="S117" i="5"/>
  <c r="S47" i="5"/>
  <c r="S83" i="5"/>
  <c r="S78" i="5"/>
  <c r="S68" i="5"/>
  <c r="S56" i="5"/>
  <c r="S27" i="5"/>
  <c r="S7" i="5"/>
  <c r="S21" i="5"/>
  <c r="S107" i="5"/>
  <c r="G61" i="6" l="1"/>
  <c r="H61" i="6" s="1"/>
  <c r="H23" i="6"/>
  <c r="C23" i="6" s="1"/>
  <c r="F60" i="6"/>
  <c r="F43" i="6"/>
  <c r="H43" i="6" s="1"/>
  <c r="D23" i="6"/>
  <c r="C15" i="6"/>
  <c r="K60" i="6"/>
  <c r="D15" i="6"/>
  <c r="C43" i="6"/>
  <c r="D43" i="6"/>
  <c r="C39" i="6"/>
  <c r="F44" i="6"/>
  <c r="H44" i="6" s="1"/>
  <c r="F38" i="6"/>
  <c r="H38" i="6" s="1"/>
  <c r="F39" i="6"/>
  <c r="H39" i="6" s="1"/>
  <c r="D39" i="6" s="1"/>
  <c r="F33" i="6"/>
  <c r="H33" i="6" s="1"/>
  <c r="F20" i="6"/>
  <c r="H20" i="6" s="1"/>
  <c r="F34" i="6"/>
  <c r="H34" i="6" s="1"/>
  <c r="D34" i="6" s="1"/>
  <c r="F48" i="6"/>
  <c r="F28" i="6"/>
  <c r="H28" i="6" s="1"/>
  <c r="H24" i="6"/>
  <c r="D24" i="6" s="1"/>
  <c r="D13" i="6"/>
  <c r="C13" i="6"/>
  <c r="B75" i="4"/>
  <c r="A53" i="6" s="1"/>
  <c r="A23" i="6"/>
  <c r="D7" i="6"/>
  <c r="C7" i="6"/>
  <c r="C9" i="6"/>
  <c r="D9" i="6"/>
  <c r="C11" i="6"/>
  <c r="D11" i="6"/>
  <c r="D10" i="6"/>
  <c r="C10" i="6"/>
  <c r="C8" i="6"/>
  <c r="D8" i="6"/>
  <c r="C12" i="6"/>
  <c r="D49" i="4"/>
  <c r="B52" i="4"/>
  <c r="A35" i="6" s="1"/>
  <c r="C6" i="6"/>
  <c r="D6" i="6"/>
  <c r="D31" i="4"/>
  <c r="C5" i="6"/>
  <c r="B51" i="4"/>
  <c r="A34" i="6" s="1"/>
  <c r="D55" i="4"/>
  <c r="D61" i="4"/>
  <c r="D68" i="4"/>
  <c r="G43" i="4"/>
  <c r="B56" i="4"/>
  <c r="A38" i="6" s="1"/>
  <c r="B47" i="4"/>
  <c r="A31" i="6" s="1"/>
  <c r="B50" i="4"/>
  <c r="A33" i="6" s="1"/>
  <c r="D43" i="4"/>
  <c r="B46" i="4"/>
  <c r="A30" i="6" s="1"/>
  <c r="B65" i="4"/>
  <c r="A46" i="6" s="1"/>
  <c r="B58" i="4"/>
  <c r="A40" i="6" s="1"/>
  <c r="G64" i="6" a="1"/>
  <c r="G64" i="6" s="1"/>
  <c r="H64" i="6" s="1"/>
  <c r="G37" i="4"/>
  <c r="B74" i="4"/>
  <c r="A52" i="6" s="1"/>
  <c r="B44" i="4"/>
  <c r="A28" i="6" s="1"/>
  <c r="A26" i="6"/>
  <c r="G49" i="4"/>
  <c r="G31" i="4"/>
  <c r="B53" i="4"/>
  <c r="A36" i="6" s="1"/>
  <c r="B63" i="4"/>
  <c r="A44" i="6" s="1"/>
  <c r="A24" i="6"/>
  <c r="G61" i="4"/>
  <c r="G55" i="4"/>
  <c r="B64" i="4"/>
  <c r="A45" i="6" s="1"/>
  <c r="T107" i="5"/>
  <c r="T109" i="5"/>
  <c r="T12" i="5"/>
  <c r="T111" i="5"/>
  <c r="T17" i="5"/>
  <c r="T123" i="5"/>
  <c r="T41" i="5"/>
  <c r="T94" i="5"/>
  <c r="T35" i="5"/>
  <c r="T21" i="5"/>
  <c r="T133" i="5"/>
  <c r="T37" i="5"/>
  <c r="T82" i="5"/>
  <c r="T8" i="5"/>
  <c r="T33" i="5"/>
  <c r="T23" i="5"/>
  <c r="T26" i="5"/>
  <c r="T134" i="5"/>
  <c r="T10" i="5"/>
  <c r="T135" i="5"/>
  <c r="T131" i="5"/>
  <c r="T102" i="5"/>
  <c r="T56" i="5"/>
  <c r="T79" i="5"/>
  <c r="T14" i="5"/>
  <c r="T81" i="5"/>
  <c r="T54" i="5"/>
  <c r="T39" i="5"/>
  <c r="T49" i="5"/>
  <c r="T18" i="5"/>
  <c r="T96" i="5"/>
  <c r="T69" i="5"/>
  <c r="T114" i="5"/>
  <c r="T13" i="5"/>
  <c r="T121" i="5"/>
  <c r="T93" i="5"/>
  <c r="T101" i="5"/>
  <c r="T68" i="5"/>
  <c r="T58" i="5"/>
  <c r="T60" i="5"/>
  <c r="T80" i="5"/>
  <c r="T116" i="5"/>
  <c r="T73" i="5"/>
  <c r="T40" i="5"/>
  <c r="T92" i="5"/>
  <c r="T126" i="5"/>
  <c r="T36" i="5"/>
  <c r="T120" i="5"/>
  <c r="T74" i="5"/>
  <c r="T122" i="5"/>
  <c r="T20" i="5"/>
  <c r="T78" i="5"/>
  <c r="T106" i="5"/>
  <c r="T59" i="5"/>
  <c r="T136" i="5"/>
  <c r="T44" i="5"/>
  <c r="T53" i="5"/>
  <c r="T71" i="5"/>
  <c r="T119" i="5"/>
  <c r="T70" i="5"/>
  <c r="T31" i="5"/>
  <c r="T90" i="5"/>
  <c r="T72" i="5"/>
  <c r="T48" i="5"/>
  <c r="T34" i="5"/>
  <c r="T77" i="5"/>
  <c r="T15" i="5"/>
  <c r="T83" i="5"/>
  <c r="T124" i="5"/>
  <c r="T66" i="5"/>
  <c r="T118" i="5"/>
  <c r="T38" i="5"/>
  <c r="T9" i="5"/>
  <c r="T127" i="5"/>
  <c r="T132" i="5"/>
  <c r="T32" i="5"/>
  <c r="T57" i="5"/>
  <c r="T22" i="5"/>
  <c r="T43" i="5"/>
  <c r="T24" i="5"/>
  <c r="T88" i="5"/>
  <c r="T50" i="5"/>
  <c r="T110" i="5"/>
  <c r="T47" i="5"/>
  <c r="T108" i="5"/>
  <c r="T55" i="5"/>
  <c r="T113" i="5"/>
  <c r="T130" i="5"/>
  <c r="T45" i="5"/>
  <c r="T104" i="5"/>
  <c r="T61" i="5"/>
  <c r="T95" i="5"/>
  <c r="T25" i="5"/>
  <c r="T64" i="5"/>
  <c r="T75" i="5"/>
  <c r="T84" i="5"/>
  <c r="T89" i="5"/>
  <c r="T46" i="5"/>
  <c r="T128" i="5"/>
  <c r="T117" i="5"/>
  <c r="T115" i="5"/>
  <c r="T103" i="5"/>
  <c r="T16" i="5"/>
  <c r="T129" i="5"/>
  <c r="T11" i="5"/>
  <c r="T97" i="5"/>
  <c r="T51" i="5"/>
  <c r="T19" i="5"/>
  <c r="T86" i="5"/>
  <c r="T125" i="5"/>
  <c r="T65" i="5"/>
  <c r="T105" i="5"/>
  <c r="T87" i="5"/>
  <c r="T91" i="5"/>
  <c r="T76" i="5"/>
  <c r="D61" i="6" l="1"/>
  <c r="C61" i="6"/>
  <c r="C64" i="6"/>
  <c r="H60" i="6"/>
  <c r="B2" i="6"/>
  <c r="C38" i="6"/>
  <c r="D38" i="6"/>
  <c r="D44" i="6"/>
  <c r="C44" i="6"/>
  <c r="C24" i="6"/>
  <c r="D20" i="6"/>
  <c r="C20" i="6"/>
  <c r="C34" i="6"/>
  <c r="D33" i="6"/>
  <c r="C33" i="6"/>
  <c r="D28" i="6"/>
  <c r="C28" i="6"/>
  <c r="F58" i="6"/>
  <c r="H58" i="6" s="1"/>
  <c r="H48" i="6"/>
  <c r="F49" i="6"/>
  <c r="F54" i="6"/>
  <c r="H54" i="6" s="1"/>
  <c r="F55" i="6"/>
  <c r="H55" i="6" s="1"/>
  <c r="F52" i="6"/>
  <c r="H52" i="6" s="1"/>
  <c r="F57" i="6"/>
  <c r="H57" i="6" s="1"/>
  <c r="F53" i="6"/>
  <c r="H53" i="6" s="1"/>
  <c r="D60" i="6" l="1"/>
  <c r="C60" i="6"/>
  <c r="D53" i="6"/>
  <c r="C53" i="6"/>
  <c r="D52" i="6"/>
  <c r="C52" i="6"/>
  <c r="H49" i="6"/>
  <c r="F50" i="6"/>
  <c r="H50" i="6" s="1"/>
  <c r="D57" i="6"/>
  <c r="C57" i="6"/>
  <c r="D55" i="6"/>
  <c r="C55" i="6"/>
  <c r="C54" i="6"/>
  <c r="D54" i="6"/>
  <c r="C48" i="6"/>
  <c r="D48" i="6"/>
  <c r="D58" i="6"/>
  <c r="C58" i="6"/>
  <c r="D49" i="6" l="1"/>
  <c r="C49" i="6"/>
  <c r="H65" i="6"/>
  <c r="D2" i="6" s="1"/>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<sst xmlns="http://schemas.openxmlformats.org/spreadsheetml/2006/main" count="24199" uniqueCount="19324">
  <si>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</si>
  <si>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</si>
  <si>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</si>
  <si>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</si>
  <si>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</si>
  <si>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</si>
  <si>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</si>
  <si>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</si>
  <si>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</si>
  <si>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</si>
  <si>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</si>
  <si>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</si>
  <si>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</si>
  <si>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</si>
  <si>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</si>
  <si>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</si>
  <si>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</si>
  <si>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</si>
  <si>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</si>
  <si>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</si>
  <si>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</si>
  <si>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</si>
  <si>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</si>
  <si>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</si>
  <si>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</si>
  <si>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</si>
  <si>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</si>
  <si>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</si>
  <si>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</si>
  <si>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</si>
  <si>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</si>
  <si>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</si>
  <si>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</si>
  <si>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</si>
  <si>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</si>
  <si>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</si>
  <si>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</si>
  <si>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</si>
  <si>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</si>
  <si>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</si>
  <si>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</si>
  <si>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</si>
  <si>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</si>
  <si>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</si>
  <si>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</si>
  <si>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</si>
  <si>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</si>
  <si>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</si>
  <si>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</si>
  <si>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</si>
  <si>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</si>
  <si>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</si>
  <si>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</si>
  <si>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</si>
  <si>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</si>
  <si>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</si>
  <si>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</si>
  <si>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</si>
  <si>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</si>
  <si>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</si>
  <si>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</si>
  <si>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</si>
  <si>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</si>
  <si>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</si>
  <si>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</si>
  <si>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</si>
  <si>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</si>
  <si>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</si>
  <si>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</si>
  <si>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</si>
  <si>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</si>
  <si>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</si>
  <si>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</si>
  <si>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</si>
  <si>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</si>
  <si>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</si>
  <si>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</si>
  <si>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</si>
  <si>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</si>
  <si>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</si>
  <si>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</si>
  <si>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</si>
  <si>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</si>
  <si>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</si>
  <si>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</si>
  <si>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</si>
  <si>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</si>
  <si>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</si>
  <si>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</si>
  <si>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</si>
  <si>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</si>
  <si>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</si>
  <si>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</si>
  <si>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</si>
  <si>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</si>
  <si>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</si>
  <si>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</si>
  <si>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</si>
  <si>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</si>
  <si>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</si>
  <si>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</si>
  <si>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</si>
  <si>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</si>
  <si>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</si>
  <si>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</si>
  <si>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</si>
  <si>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</si>
  <si>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</si>
  <si>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</si>
  <si>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</si>
  <si>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</si>
  <si>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</si>
  <si>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</si>
  <si>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</si>
  <si>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</si>
  <si>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</si>
  <si>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</si>
  <si>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</si>
  <si>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</si>
  <si>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</si>
  <si>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</si>
  <si>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</si>
  <si>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</si>
  <si>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</si>
  <si>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</si>
  <si>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</si>
  <si>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</si>
  <si>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</si>
  <si>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</si>
  <si>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</si>
  <si>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</si>
  <si>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</si>
  <si>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</si>
  <si>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</si>
  <si>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</si>
  <si>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</si>
  <si>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</si>
  <si>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</si>
  <si>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</si>
  <si>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</si>
  <si>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</si>
  <si>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</si>
  <si>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</si>
  <si>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</si>
  <si>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</si>
  <si>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</si>
  <si>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</si>
  <si>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</si>
  <si>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</si>
  <si>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</si>
  <si>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</si>
  <si>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</si>
  <si>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</si>
  <si>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</si>
  <si>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</si>
  <si>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</si>
  <si>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</si>
  <si>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</si>
  <si>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</si>
  <si>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</si>
  <si>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</si>
  <si>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</si>
  <si>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</si>
  <si>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</si>
  <si>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</si>
  <si>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</si>
  <si>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</si>
  <si>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</si>
  <si>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</si>
  <si>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</si>
  <si>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</si>
  <si>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</si>
  <si>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</si>
  <si>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</si>
  <si>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</si>
  <si>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</si>
  <si>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</si>
  <si>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</si>
  <si>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</si>
  <si>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</si>
  <si>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</si>
  <si>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</si>
  <si>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</si>
  <si>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</si>
  <si>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</si>
  <si>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</si>
  <si>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</si>
  <si>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</si>
  <si>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</si>
  <si>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</si>
  <si>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</si>
  <si>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</si>
  <si>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</si>
  <si>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</si>
  <si>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</si>
  <si>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</si>
  <si>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</si>
  <si>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</si>
  <si>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</si>
  <si>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</si>
  <si>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</si>
  <si>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</si>
  <si>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</si>
  <si>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</si>
  <si>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</si>
  <si>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</si>
  <si>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</si>
  <si>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</si>
  <si>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</si>
  <si>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</si>
  <si>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</si>
  <si>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</si>
  <si>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</si>
  <si>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</si>
  <si>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</si>
  <si>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</si>
  <si>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</si>
  <si>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</si>
  <si>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</si>
  <si>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</si>
  <si>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</si>
  <si>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</si>
  <si>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</si>
  <si>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</si>
  <si>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</si>
  <si>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</si>
  <si>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</si>
  <si>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</si>
  <si>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</si>
  <si>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</si>
  <si>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</si>
  <si>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</si>
  <si>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</si>
  <si>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</si>
  <si>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</si>
  <si>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</si>
  <si>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</si>
  <si>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</si>
  <si>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</si>
  <si>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</si>
  <si>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</si>
  <si>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</si>
  <si>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</si>
  <si>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</si>
  <si>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</si>
  <si>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</si>
  <si>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</si>
  <si>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</si>
  <si>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</si>
  <si>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</si>
  <si>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</si>
  <si>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</si>
  <si>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</si>
  <si>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</si>
  <si>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</si>
  <si>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</si>
  <si>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</si>
  <si>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</si>
  <si>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</si>
  <si>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</si>
  <si>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</si>
  <si>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</si>
  <si>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</si>
  <si>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</si>
  <si>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</si>
  <si>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</si>
  <si>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</si>
  <si>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</si>
  <si>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</si>
  <si>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</si>
  <si>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</si>
  <si>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</si>
  <si>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</si>
  <si>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</si>
  <si>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</si>
  <si>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</si>
  <si>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</si>
  <si>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</si>
  <si>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</si>
  <si>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</si>
  <si>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</si>
  <si>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</si>
  <si>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</si>
  <si>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</si>
  <si>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</si>
  <si>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</si>
  <si>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</si>
  <si>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</si>
  <si>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</si>
  <si>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</si>
  <si>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</si>
  <si>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</si>
  <si>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</si>
  <si>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</si>
  <si>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</si>
  <si>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</si>
  <si>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</si>
  <si>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</si>
  <si>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</si>
  <si>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</si>
  <si>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</si>
  <si>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</si>
  <si>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</si>
  <si>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</si>
  <si>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</si>
  <si>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</si>
  <si>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</si>
  <si>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</si>
  <si>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</si>
  <si>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</si>
  <si>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</si>
  <si>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</si>
  <si>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</si>
  <si>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</si>
  <si>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</si>
  <si>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</si>
  <si>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</si>
  <si>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</si>
  <si>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</si>
  <si>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</si>
  <si>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</si>
  <si>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</si>
  <si>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</si>
  <si>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</si>
  <si>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</si>
  <si>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</si>
  <si>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</si>
  <si>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</si>
  <si>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</si>
  <si>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</si>
  <si>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</si>
  <si>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</si>
  <si>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</si>
  <si>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</si>
  <si>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</si>
  <si>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</si>
  <si>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</si>
  <si>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</si>
  <si>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</si>
  <si>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</si>
  <si>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</si>
  <si>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</si>
  <si>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</si>
  <si>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</si>
  <si>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</si>
  <si>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</si>
  <si>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</si>
  <si>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</si>
  <si>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</si>
  <si>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</si>
  <si>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</si>
  <si>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</si>
  <si>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</si>
  <si>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</si>
  <si>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</si>
  <si>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</si>
  <si>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</si>
  <si>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</si>
  <si>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</si>
  <si>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</si>
  <si>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</si>
  <si>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</si>
  <si>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</si>
  <si>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</si>
  <si>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</si>
  <si>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</si>
  <si>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</si>
  <si>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</si>
  <si>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</si>
  <si>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</si>
  <si>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</si>
  <si>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</si>
  <si>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</si>
  <si>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</si>
  <si>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</si>
  <si>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</si>
  <si>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</si>
  <si>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</si>
  <si>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</si>
  <si>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</si>
  <si>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</si>
  <si>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</si>
  <si>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</si>
  <si>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</si>
  <si>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</si>
  <si>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</si>
  <si>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</si>
  <si>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</si>
  <si>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</si>
  <si>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</si>
  <si>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</si>
  <si>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</si>
  <si>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</si>
  <si>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</si>
  <si>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</si>
  <si>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</si>
  <si>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</si>
  <si>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</si>
  <si>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</si>
  <si>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</si>
  <si>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</si>
  <si>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</si>
  <si>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</si>
  <si>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</si>
  <si>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</si>
  <si>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</si>
  <si>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</si>
  <si>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</si>
  <si>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</si>
  <si>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</si>
  <si>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</si>
  <si>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</si>
  <si>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</si>
  <si>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</si>
  <si>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</si>
  <si>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</si>
  <si>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</si>
  <si>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</si>
  <si>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</si>
  <si>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</si>
  <si>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</si>
  <si>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</si>
  <si>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</si>
  <si>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</si>
  <si>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</si>
  <si>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</si>
  <si>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</si>
  <si>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</si>
  <si>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</si>
  <si>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</si>
  <si>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</si>
  <si>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</si>
  <si>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</si>
  <si>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</si>
  <si>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</si>
  <si>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</si>
  <si>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</si>
  <si>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</si>
  <si>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</si>
  <si>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</si>
  <si>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</si>
  <si>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</si>
  <si>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</si>
  <si>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</si>
  <si>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</si>
  <si>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</si>
  <si>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</si>
  <si>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</si>
  <si>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</si>
  <si>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</si>
  <si>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</si>
  <si>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</si>
  <si>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</si>
  <si>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</si>
  <si>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</si>
  <si>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</si>
  <si>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</si>
  <si>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</si>
  <si>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</si>
  <si>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</si>
  <si>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</si>
  <si>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</si>
  <si>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</si>
  <si>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</si>
  <si>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</si>
  <si>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</si>
  <si>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</si>
  <si>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</si>
  <si>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</si>
  <si>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</si>
  <si>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</si>
  <si>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</si>
  <si>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</si>
  <si>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</si>
  <si>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</si>
  <si>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</si>
  <si>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</si>
  <si>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</si>
  <si>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</si>
  <si>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</si>
  <si>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</si>
  <si>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</si>
  <si>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</si>
  <si>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</si>
  <si>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</si>
  <si>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</si>
  <si>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</si>
  <si>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</si>
  <si>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</si>
  <si>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</si>
  <si>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</si>
  <si>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</si>
  <si>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</si>
  <si>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</si>
  <si>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</si>
  <si>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</si>
  <si>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</si>
  <si>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</si>
  <si>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</si>
  <si>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</si>
  <si>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</si>
  <si>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</si>
  <si>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</si>
  <si>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</si>
  <si>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</si>
  <si>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</si>
  <si>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</si>
  <si>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</si>
  <si>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</si>
  <si>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</si>
  <si>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</si>
  <si>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</si>
  <si>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</si>
  <si>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</si>
  <si>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</si>
  <si>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</si>
  <si>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</si>
  <si>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</si>
  <si>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</si>
  <si>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</si>
  <si>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</si>
  <si>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</si>
  <si>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</si>
  <si>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</si>
  <si>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</si>
  <si>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</si>
  <si>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</si>
  <si>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</si>
  <si>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</si>
  <si>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</si>
  <si>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</si>
  <si>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</si>
  <si>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</si>
  <si>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</si>
  <si>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</si>
  <si>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</si>
  <si>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</si>
  <si>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</si>
  <si>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</si>
  <si>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</si>
  <si>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</si>
  <si>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</si>
  <si>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</si>
  <si>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</si>
  <si>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</si>
  <si>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</si>
  <si>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</si>
  <si>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</si>
  <si>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</si>
  <si>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</si>
  <si>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</si>
  <si>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</si>
  <si>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</si>
  <si>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</si>
  <si>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</si>
  <si>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</si>
  <si>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</si>
  <si>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</si>
  <si>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</si>
  <si>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</si>
  <si>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</si>
  <si>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</si>
  <si>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</si>
  <si>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</si>
  <si>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</si>
  <si>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</si>
  <si>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</si>
  <si>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</si>
  <si>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</si>
  <si>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</si>
  <si>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</si>
  <si>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</si>
  <si>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</si>
  <si>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</si>
  <si>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</si>
  <si>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</si>
  <si>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</si>
  <si>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</si>
  <si>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</si>
  <si>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</si>
  <si>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</si>
  <si>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</si>
  <si>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</si>
  <si>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</si>
  <si>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</si>
  <si>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</si>
  <si>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</si>
  <si>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</si>
  <si>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</si>
  <si>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</si>
  <si>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</si>
  <si>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</si>
  <si>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</si>
  <si>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</si>
  <si>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</si>
  <si>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</si>
  <si>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</si>
  <si>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</si>
  <si>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</si>
  <si>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</si>
  <si>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</si>
  <si>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</si>
  <si>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</si>
  <si>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</si>
  <si>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</si>
  <si>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</si>
  <si>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</si>
  <si>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</si>
  <si>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</si>
  <si>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</si>
  <si>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</si>
  <si>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</si>
  <si>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</si>
  <si>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</si>
  <si>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</si>
  <si>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</si>
  <si>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</si>
  <si>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</si>
  <si>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</si>
  <si>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</si>
  <si>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</si>
  <si>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</si>
  <si>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</si>
  <si>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</si>
  <si>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</si>
  <si>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</si>
  <si>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</si>
  <si>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</si>
  <si>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</si>
  <si>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</si>
  <si>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</si>
  <si>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</si>
  <si>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</si>
  <si>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</si>
  <si>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</si>
  <si>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</si>
  <si>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</si>
  <si>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</si>
  <si>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</si>
  <si>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</si>
  <si>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</si>
  <si>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</si>
  <si>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</si>
  <si>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</si>
  <si>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</si>
  <si>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</si>
  <si>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</si>
  <si>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</si>
  <si>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</si>
  <si>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</si>
  <si>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</si>
  <si>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</si>
  <si>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</si>
  <si>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</si>
  <si>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</si>
  <si>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</si>
  <si>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</si>
  <si>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</si>
  <si>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</si>
  <si>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</si>
  <si>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</si>
  <si>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</si>
  <si>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</si>
  <si>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</si>
  <si>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</si>
  <si>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</si>
  <si>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</si>
  <si>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</si>
  <si>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</si>
  <si>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</si>
  <si>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</si>
  <si>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</si>
  <si>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</si>
  <si>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</si>
  <si>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</si>
  <si>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</si>
  <si>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</si>
  <si>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</si>
  <si>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</si>
  <si>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</si>
  <si>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</si>
  <si>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</si>
  <si>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</si>
  <si>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</si>
  <si>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</si>
  <si>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</si>
  <si>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</si>
  <si>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</si>
  <si>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</si>
  <si>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</si>
  <si>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</si>
  <si>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</si>
  <si>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</si>
  <si>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</si>
  <si>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</si>
  <si>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</si>
  <si>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</si>
  <si>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</si>
  <si>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</si>
  <si>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</si>
  <si>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</si>
  <si>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</si>
  <si>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</si>
  <si>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</si>
  <si>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</si>
  <si>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</si>
  <si>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</si>
  <si>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</si>
  <si>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</si>
  <si>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</si>
  <si>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</si>
  <si>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</si>
  <si>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</si>
  <si>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</si>
  <si>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</si>
  <si>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</si>
  <si>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</si>
  <si>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</si>
  <si>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</si>
  <si>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</si>
  <si>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</si>
  <si>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</si>
  <si>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</si>
  <si>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</si>
  <si>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</si>
  <si>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</si>
  <si>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</si>
  <si>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</si>
  <si>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</si>
  <si>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</si>
  <si>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</si>
  <si>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</si>
  <si>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</si>
  <si>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</si>
  <si>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</si>
  <si>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</si>
  <si>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</si>
  <si>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</si>
  <si>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</si>
  <si>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</si>
  <si>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</si>
  <si>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</si>
  <si>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</si>
  <si>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</si>
  <si>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</si>
  <si>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</si>
  <si>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</si>
  <si>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</si>
  <si>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</si>
  <si>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</si>
  <si>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</si>
  <si>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</si>
  <si>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</si>
  <si>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</si>
  <si>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</si>
  <si>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</si>
  <si>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</si>
  <si>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</si>
  <si>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</si>
  <si>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</si>
  <si>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</si>
  <si>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</si>
  <si>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</si>
  <si>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</si>
  <si>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</si>
  <si>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</si>
  <si>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</si>
  <si>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</si>
  <si>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</si>
  <si>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</si>
  <si>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</si>
  <si>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</si>
  <si>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</si>
  <si>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</si>
  <si>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</si>
  <si>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</si>
  <si>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</si>
  <si>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</si>
  <si>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</si>
  <si>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</si>
  <si>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</si>
  <si>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</si>
  <si>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</si>
  <si>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</si>
  <si>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</si>
  <si>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</si>
  <si>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</si>
  <si>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</si>
  <si>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</si>
  <si>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</si>
  <si>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</si>
  <si>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</si>
  <si>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</si>
  <si>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</si>
  <si>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</si>
  <si>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</si>
  <si>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</si>
  <si>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</si>
  <si>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</si>
  <si>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</si>
  <si>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</si>
  <si>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</si>
  <si>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</si>
  <si>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</si>
  <si>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</si>
  <si>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</si>
  <si>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</si>
  <si>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</si>
  <si>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</si>
  <si>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</si>
  <si>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</si>
  <si>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</si>
  <si>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</si>
  <si>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</si>
  <si>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</si>
  <si>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</si>
  <si>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</si>
  <si>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</si>
  <si>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</si>
  <si>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</si>
  <si>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</si>
  <si>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</si>
  <si>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</si>
  <si>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</si>
  <si>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</si>
  <si>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</si>
  <si>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</si>
  <si>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</si>
  <si>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</si>
  <si>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</si>
  <si>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</si>
  <si>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</si>
  <si>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</si>
  <si>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</si>
  <si>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</si>
  <si>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</si>
  <si>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</si>
  <si>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</si>
  <si>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</si>
  <si>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</si>
  <si>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</si>
  <si>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</si>
  <si>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</si>
  <si>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</si>
  <si>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</si>
  <si>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</si>
  <si>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</si>
  <si>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</si>
  <si>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</si>
  <si>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</si>
  <si>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</si>
  <si>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</si>
  <si>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</si>
  <si>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</si>
  <si>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</si>
  <si>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</si>
  <si>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</si>
  <si>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</si>
  <si>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</si>
  <si>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</si>
  <si>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</si>
  <si>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</si>
  <si>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</si>
  <si>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</si>
  <si>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</si>
  <si>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</si>
  <si>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</si>
  <si>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</si>
  <si>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</si>
  <si>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</si>
  <si>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</si>
  <si>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</si>
  <si>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</si>
  <si>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</si>
  <si>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</si>
  <si>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</si>
  <si>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</si>
  <si>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</si>
  <si>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</si>
  <si>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</si>
  <si>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</si>
  <si>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</si>
  <si>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</si>
  <si>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</si>
  <si>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</si>
  <si>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</si>
  <si>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</si>
  <si>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</si>
  <si>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</si>
  <si>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</si>
  <si>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</si>
  <si>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</si>
  <si>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</si>
  <si>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</si>
  <si>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</si>
  <si>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</si>
  <si>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</si>
  <si>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</si>
  <si>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</si>
  <si>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</si>
  <si>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</si>
  <si>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</si>
  <si>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</si>
  <si>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</si>
  <si>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</si>
  <si>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</si>
  <si>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</si>
  <si>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</si>
  <si>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</si>
  <si>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</si>
  <si>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</si>
  <si>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</si>
  <si>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</si>
  <si>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</si>
  <si>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</si>
  <si>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</si>
  <si>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</si>
  <si>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</si>
  <si>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</si>
  <si>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</si>
  <si>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</si>
  <si>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</si>
  <si>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</si>
  <si>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</si>
  <si>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</si>
  <si>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</si>
  <si>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</si>
  <si>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</si>
  <si>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</si>
  <si>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</si>
  <si>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</si>
  <si>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</si>
  <si>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</si>
  <si>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</si>
  <si>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</si>
  <si>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</si>
  <si>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</si>
  <si>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</si>
  <si>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</si>
  <si>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</si>
  <si>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</si>
  <si>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</si>
  <si>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</si>
  <si>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</si>
  <si>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</si>
  <si>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</si>
  <si>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</si>
  <si>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</si>
  <si>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</si>
  <si>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</si>
  <si>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</si>
  <si>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</si>
  <si>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</si>
  <si>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</si>
  <si>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</si>
  <si>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</si>
  <si>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</si>
  <si>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</si>
  <si>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</si>
  <si>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</si>
  <si>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</si>
  <si>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</si>
  <si>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</si>
  <si>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</si>
  <si>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</si>
  <si>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</si>
  <si>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</si>
  <si>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</si>
  <si>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</si>
  <si>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</si>
  <si>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</si>
  <si>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</si>
  <si>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</si>
  <si>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</si>
  <si>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</si>
  <si>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</si>
  <si>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</si>
  <si>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</si>
  <si>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</si>
  <si>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</si>
  <si>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</si>
  <si>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</si>
  <si>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</si>
  <si>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</si>
  <si>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</si>
  <si>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</si>
  <si>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</si>
  <si>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</si>
  <si>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</si>
  <si>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</si>
  <si>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</si>
  <si>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</si>
  <si>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</si>
  <si>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</si>
  <si>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</si>
  <si>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</si>
  <si>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</si>
  <si>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</si>
  <si>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</si>
  <si>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</si>
  <si>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</si>
  <si>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</si>
  <si>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</si>
  <si>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</si>
  <si>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</si>
  <si>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</si>
  <si>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</si>
  <si>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</si>
  <si>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</si>
  <si>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</si>
  <si>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</si>
  <si>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</si>
  <si>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</si>
  <si>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</si>
  <si>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</si>
  <si>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</si>
  <si>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</si>
  <si>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</si>
  <si>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</si>
  <si>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</si>
  <si>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</si>
  <si>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</si>
  <si>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</si>
  <si>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</si>
  <si>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</si>
  <si>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</si>
  <si>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</si>
  <si>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</si>
  <si>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</si>
  <si>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</si>
  <si>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</si>
  <si>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</si>
  <si>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</si>
  <si>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</si>
  <si>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</si>
  <si>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</si>
  <si>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</si>
  <si>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</si>
  <si>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</si>
  <si>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</si>
  <si>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</si>
  <si>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</si>
  <si>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</si>
  <si>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</si>
  <si>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</si>
  <si>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</si>
  <si>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</si>
  <si>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</si>
  <si>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</si>
  <si>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</si>
  <si>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</si>
  <si>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</si>
  <si>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</si>
  <si>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</si>
  <si>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</si>
  <si>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</si>
  <si>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</si>
  <si>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</si>
  <si>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</si>
  <si>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</si>
  <si>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</si>
  <si>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</si>
  <si>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</si>
  <si>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</si>
  <si>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</si>
  <si>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</si>
  <si>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</si>
  <si>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</si>
  <si>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</si>
  <si>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</si>
  <si>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</si>
  <si>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</si>
  <si>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</si>
  <si>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</si>
  <si>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</si>
  <si>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</si>
  <si>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</si>
  <si>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</si>
  <si>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</si>
  <si>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</si>
  <si>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</si>
  <si>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</si>
  <si>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</si>
  <si>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</si>
  <si>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</si>
  <si>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</si>
  <si>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</si>
  <si>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</si>
  <si>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</si>
  <si>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</si>
  <si>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</si>
  <si>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</si>
  <si>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</si>
  <si>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</si>
  <si>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</si>
  <si>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</si>
  <si>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</si>
  <si>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</si>
  <si>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</si>
  <si>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</si>
  <si>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</si>
  <si>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</si>
  <si>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</si>
  <si>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</si>
  <si>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</si>
  <si>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</si>
  <si>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</si>
  <si>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</si>
  <si>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</si>
  <si>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</si>
  <si>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</si>
  <si>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</si>
  <si>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</si>
  <si>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</si>
  <si>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</si>
  <si>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</si>
  <si>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</si>
  <si>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</si>
  <si>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</si>
  <si>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</si>
  <si>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</si>
  <si>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</si>
  <si>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</si>
  <si>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</si>
  <si>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</si>
  <si>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</si>
  <si>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</si>
  <si>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</si>
  <si>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</si>
  <si>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</si>
  <si>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</si>
  <si>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</si>
  <si>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</si>
  <si>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</si>
  <si>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</si>
  <si>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</si>
  <si>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</si>
  <si>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</si>
  <si>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</si>
  <si>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</si>
  <si>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</si>
  <si>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</si>
  <si>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</si>
  <si>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</si>
  <si>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</si>
  <si>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</si>
  <si>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</si>
  <si>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</si>
  <si>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</si>
  <si>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</si>
  <si>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</si>
  <si>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</si>
  <si>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</si>
  <si>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</si>
  <si>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</si>
  <si>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</si>
  <si>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</si>
  <si>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</si>
  <si>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</si>
  <si>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</si>
  <si>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</si>
  <si>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</si>
  <si>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</si>
  <si>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</si>
  <si>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</si>
  <si>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</si>
  <si>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</si>
  <si>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</si>
  <si>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</si>
  <si>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</si>
  <si>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</si>
  <si>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</si>
  <si>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</si>
  <si>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</si>
  <si>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</si>
  <si>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</si>
  <si>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</si>
  <si>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</si>
  <si>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</si>
  <si>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</si>
  <si>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</si>
  <si>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</si>
  <si>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</si>
  <si>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</si>
  <si>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</si>
  <si>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</si>
  <si>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</si>
  <si>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</si>
  <si>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</si>
  <si>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</si>
  <si>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</si>
  <si>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</si>
  <si>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</si>
  <si>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</si>
  <si>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</si>
  <si>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</si>
  <si>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</si>
  <si>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</si>
  <si>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</si>
  <si>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</si>
  <si>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</si>
  <si>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</si>
  <si>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</si>
  <si>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</si>
  <si>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</si>
  <si>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</si>
  <si>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</si>
  <si>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</si>
  <si>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</si>
  <si>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</si>
  <si>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</si>
  <si>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</si>
  <si>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</si>
  <si>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</si>
  <si>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</si>
  <si>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</si>
  <si>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</si>
  <si>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</si>
  <si>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</si>
  <si>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</si>
  <si>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</si>
  <si>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</si>
  <si>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</si>
  <si>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</si>
  <si>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</si>
  <si>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</si>
  <si>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</si>
  <si>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</si>
  <si>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</si>
  <si>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</si>
  <si>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</si>
  <si>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</si>
  <si>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</si>
  <si>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</si>
  <si>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</si>
  <si>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</si>
  <si>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</si>
  <si>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</si>
  <si>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</si>
  <si>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</si>
  <si>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</si>
  <si>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</si>
  <si>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</si>
  <si>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</si>
  <si>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</si>
  <si>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</si>
  <si>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</si>
  <si>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</si>
  <si>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</si>
  <si>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</si>
  <si>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</si>
  <si>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</si>
  <si>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</si>
  <si>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</si>
  <si>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</si>
  <si>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</si>
  <si>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</si>
  <si>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</si>
  <si>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</si>
  <si>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</si>
  <si>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</si>
  <si>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</si>
  <si>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</si>
  <si>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</si>
  <si>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</si>
  <si>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</si>
  <si>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</si>
  <si>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</si>
  <si>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</si>
  <si>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</si>
  <si>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</si>
  <si>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</si>
  <si>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</si>
  <si>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</si>
  <si>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</si>
  <si>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</si>
  <si>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</si>
  <si>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</si>
  <si>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</si>
  <si>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</si>
  <si>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</si>
  <si>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</si>
  <si>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</si>
  <si>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</si>
  <si>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</si>
  <si>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</si>
  <si>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</si>
  <si>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</si>
  <si>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</si>
  <si>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</si>
  <si>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</si>
  <si>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</si>
  <si>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</si>
  <si>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</si>
  <si>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</si>
  <si>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</si>
  <si>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</si>
  <si>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</si>
  <si>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</si>
  <si>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</si>
  <si>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</si>
  <si>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</si>
  <si>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</si>
  <si>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</si>
  <si>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</si>
  <si>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</si>
  <si>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</si>
  <si>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</si>
  <si>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</si>
  <si>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</si>
  <si>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</si>
  <si>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</si>
  <si>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</si>
  <si>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</si>
  <si>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</si>
  <si>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</si>
  <si>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</si>
  <si>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</si>
  <si>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</si>
  <si>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</si>
  <si>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</si>
  <si>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</si>
  <si>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</si>
  <si>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</si>
  <si>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</si>
  <si>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</si>
  <si>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</si>
  <si>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</si>
  <si>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</si>
  <si>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</si>
  <si>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</si>
  <si>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</si>
  <si>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</si>
  <si>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</si>
  <si>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</si>
  <si>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</si>
  <si>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</si>
  <si>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</si>
  <si>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</si>
  <si>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</si>
  <si>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</si>
  <si>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</si>
  <si>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</si>
  <si>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</si>
  <si>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</si>
  <si>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</si>
  <si>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</si>
  <si>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</si>
  <si>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</si>
  <si>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</si>
  <si>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</si>
  <si>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</si>
  <si>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</si>
  <si>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</si>
  <si>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</si>
  <si>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</si>
  <si>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</si>
  <si>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</si>
  <si>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</si>
  <si>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</si>
  <si>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</si>
  <si>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</si>
  <si>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</si>
  <si>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</si>
  <si>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</si>
  <si>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</si>
  <si>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</si>
  <si>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</si>
  <si>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</si>
  <si>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</si>
  <si>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</si>
  <si>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</si>
  <si>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</si>
  <si>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</si>
  <si>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</si>
  <si>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</si>
  <si>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</si>
  <si>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</si>
  <si>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</si>
  <si>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</si>
  <si>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</si>
  <si>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</si>
  <si>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</si>
  <si>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</si>
  <si>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</si>
  <si>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</si>
  <si>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</si>
  <si>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</si>
  <si>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</si>
  <si>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</si>
  <si>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</si>
  <si>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</si>
  <si>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</si>
  <si>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</si>
  <si>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</si>
  <si>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</si>
  <si>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</si>
  <si>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</si>
  <si>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</si>
  <si>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</si>
  <si>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</si>
  <si>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</si>
  <si>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</si>
  <si>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</si>
  <si>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</si>
  <si>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</si>
  <si>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</si>
  <si>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</si>
  <si>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</si>
  <si>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</si>
  <si>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</si>
  <si>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</si>
  <si>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</si>
  <si>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</si>
  <si>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</si>
  <si>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</si>
  <si>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</si>
  <si>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</si>
  <si>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</si>
  <si>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</si>
  <si>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</si>
  <si>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</si>
  <si>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</si>
  <si>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</si>
  <si>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</si>
  <si>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</si>
  <si>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</si>
  <si>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</si>
  <si>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</si>
  <si>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</si>
  <si>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</si>
  <si>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</si>
  <si>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</si>
  <si>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</si>
  <si>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</si>
  <si>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</si>
  <si>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</si>
  <si>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</si>
  <si>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</si>
  <si>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</si>
  <si>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</si>
  <si>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</si>
  <si>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</si>
  <si>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</si>
  <si>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</si>
  <si>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</si>
  <si>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</si>
  <si>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</si>
  <si>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</si>
  <si>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</si>
  <si>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</si>
  <si>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</si>
  <si>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</si>
  <si>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</si>
  <si>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</si>
  <si>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</si>
  <si>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</si>
  <si>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</si>
  <si>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</si>
  <si>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</si>
  <si>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</si>
  <si>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</si>
  <si>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</si>
  <si>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</si>
  <si>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</si>
  <si>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</si>
  <si>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</si>
  <si>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</si>
  <si>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</si>
  <si>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</si>
  <si>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</si>
  <si>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</si>
  <si>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</si>
  <si>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</si>
  <si>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</si>
  <si>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</si>
  <si>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</si>
  <si>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</si>
  <si>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</si>
  <si>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</si>
  <si>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</si>
  <si>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</si>
  <si>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</si>
  <si>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</si>
  <si>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</si>
  <si>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</si>
  <si>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</si>
  <si>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</si>
  <si>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</si>
  <si>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</si>
  <si>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</si>
  <si>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</si>
  <si>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</si>
  <si>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</si>
  <si>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</si>
  <si>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</si>
  <si>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</si>
  <si>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</si>
  <si>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</si>
  <si>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</si>
  <si>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</si>
  <si>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</si>
  <si>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</si>
  <si>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</si>
  <si>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</si>
  <si>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</si>
  <si>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</si>
  <si>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</si>
  <si>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</si>
  <si>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</si>
  <si>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</si>
  <si>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</si>
  <si>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</si>
  <si>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</si>
  <si>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</si>
  <si>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</si>
  <si>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</si>
  <si>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</si>
  <si>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</si>
  <si>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</si>
  <si>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</si>
  <si>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</si>
  <si>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</si>
  <si>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</si>
  <si>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</si>
  <si>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</si>
  <si>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</si>
  <si>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</si>
  <si>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</si>
  <si>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</si>
  <si>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</si>
  <si>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</si>
  <si>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</si>
  <si>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</si>
  <si>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</si>
  <si>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</si>
  <si>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</si>
  <si>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</si>
  <si>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</si>
  <si>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</si>
  <si>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</si>
  <si>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</si>
  <si>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</si>
  <si>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</si>
  <si>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</si>
  <si>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</si>
  <si>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</si>
  <si>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</si>
  <si>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</si>
  <si>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</si>
  <si>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</si>
  <si>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</si>
  <si>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</si>
  <si>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</si>
  <si>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</si>
  <si>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</si>
  <si>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</si>
  <si>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</si>
  <si>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</si>
  <si>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</si>
  <si>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</si>
  <si>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</si>
  <si>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</si>
  <si>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</si>
  <si>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</si>
  <si>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</si>
  <si>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</si>
  <si>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</si>
  <si>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</si>
  <si>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</si>
  <si>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</si>
  <si>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</si>
  <si>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</si>
  <si>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</si>
  <si>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</si>
  <si>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</si>
  <si>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</si>
  <si>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</si>
  <si>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</si>
  <si>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</si>
  <si>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</si>
  <si>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</si>
  <si>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</si>
  <si>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</si>
  <si>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</si>
  <si>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</si>
  <si>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</si>
  <si>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</si>
  <si>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</si>
  <si>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</si>
  <si>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</si>
  <si>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</si>
  <si>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</si>
  <si>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</si>
  <si>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</si>
  <si>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</si>
  <si>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</si>
  <si>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</si>
  <si>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</si>
  <si>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</si>
  <si>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</si>
  <si>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</si>
  <si>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</si>
  <si>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</si>
  <si>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</si>
  <si>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</si>
  <si>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</si>
  <si>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</si>
  <si>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</si>
  <si>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</si>
  <si>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</si>
  <si>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</si>
  <si>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</si>
  <si>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</si>
  <si>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</si>
  <si>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</si>
  <si>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</si>
  <si>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</si>
  <si>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</si>
  <si>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</si>
  <si>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</si>
  <si>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</si>
  <si>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</si>
  <si>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</si>
  <si>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</si>
  <si>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</si>
  <si>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</si>
  <si>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</si>
  <si>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</si>
  <si>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</si>
  <si>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</si>
  <si>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</si>
  <si>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</si>
  <si>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</si>
  <si>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</si>
  <si>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</si>
  <si>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</si>
  <si>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</si>
  <si>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</si>
  <si>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</si>
  <si>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</si>
  <si>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</si>
  <si>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</si>
  <si>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</si>
  <si>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</si>
  <si>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</si>
  <si>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</si>
  <si>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</si>
  <si>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</si>
  <si>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</si>
  <si>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</si>
  <si>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</si>
  <si>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</si>
  <si>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</si>
  <si>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</si>
  <si>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</si>
  <si>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</si>
  <si>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</si>
  <si>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</si>
  <si>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</si>
  <si>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</si>
  <si>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</si>
  <si>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</si>
  <si>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</si>
  <si>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</si>
  <si>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</si>
  <si>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</si>
  <si>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</si>
  <si>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</si>
  <si>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</si>
  <si>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</si>
  <si>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</si>
  <si>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</si>
  <si>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</si>
  <si>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</si>
  <si>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</si>
  <si>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</si>
  <si>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</si>
  <si>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</si>
  <si>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</si>
  <si>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</si>
  <si>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</si>
  <si>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</si>
  <si>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</si>
  <si>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</si>
  <si>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</si>
  <si>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</si>
  <si>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</si>
  <si>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</si>
  <si>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</si>
  <si>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</si>
  <si>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</si>
  <si>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</si>
  <si>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</si>
  <si>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</si>
  <si>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</si>
  <si>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</si>
  <si>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</si>
  <si>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</si>
  <si>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</si>
  <si>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</si>
  <si>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</si>
  <si>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</si>
  <si>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</si>
  <si>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</si>
  <si>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</si>
  <si>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</si>
  <si>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</si>
  <si>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</si>
  <si>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</si>
  <si>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</si>
  <si>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</si>
  <si>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</si>
  <si>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</si>
  <si>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</si>
  <si>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</si>
  <si>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</si>
  <si>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</si>
  <si>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</si>
  <si>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</si>
  <si>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</si>
  <si>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</si>
  <si>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</si>
  <si>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</si>
  <si>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</si>
  <si>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</si>
  <si>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</si>
  <si>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</si>
  <si>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</si>
  <si>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</si>
  <si>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</si>
  <si>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</si>
  <si>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</si>
  <si>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</si>
  <si>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</si>
  <si>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</si>
  <si>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</si>
  <si>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</si>
  <si>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</si>
  <si>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</si>
  <si>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</si>
  <si>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</si>
  <si>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</si>
  <si>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</si>
  <si>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</si>
  <si>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</si>
  <si>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</si>
  <si>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</si>
  <si>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</si>
  <si>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</si>
  <si>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</si>
  <si>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</si>
  <si>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</si>
  <si>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</si>
  <si>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</si>
  <si>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</si>
  <si>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</si>
  <si>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</si>
  <si>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</si>
  <si>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</si>
  <si>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</si>
  <si>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</si>
  <si>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</si>
  <si>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</si>
  <si>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</si>
  <si>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</si>
  <si>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</si>
  <si>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</si>
  <si>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</si>
  <si>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</si>
  <si>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</si>
  <si>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</si>
  <si>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</si>
  <si>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</si>
  <si>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</si>
  <si>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</si>
  <si>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</si>
  <si>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</si>
  <si>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</si>
  <si>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</si>
  <si>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</si>
  <si>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</si>
  <si>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</si>
  <si>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</si>
  <si>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</si>
  <si>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</si>
  <si>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</si>
  <si>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</si>
  <si>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</si>
  <si>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</si>
  <si>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</si>
  <si>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</si>
  <si>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</si>
  <si>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</si>
  <si>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</si>
  <si>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</si>
  <si>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</si>
  <si>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</si>
  <si>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</si>
  <si>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</si>
  <si>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</si>
  <si>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</si>
  <si>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</si>
  <si>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</si>
  <si>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</si>
  <si>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</si>
  <si>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</si>
  <si>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</si>
  <si>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</si>
  <si>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</si>
  <si>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</si>
  <si>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</si>
  <si>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</si>
  <si>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</si>
  <si>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</si>
  <si>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</si>
  <si>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</si>
  <si>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</si>
  <si>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</si>
  <si>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</si>
  <si>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</si>
  <si>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</si>
  <si>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</si>
  <si>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</si>
  <si>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</si>
  <si>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</si>
  <si>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</si>
  <si>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</si>
  <si>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</si>
  <si>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</si>
  <si>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</si>
  <si>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</si>
  <si>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</si>
  <si>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</si>
  <si>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</si>
  <si>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</si>
  <si>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</si>
  <si>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</si>
  <si>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</si>
  <si>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</si>
  <si>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</si>
  <si>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</si>
  <si>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</si>
  <si>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</si>
  <si>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</si>
  <si>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</si>
  <si>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</si>
  <si>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</si>
  <si>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</si>
  <si>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</si>
  <si>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</si>
  <si>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</si>
  <si>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</si>
  <si>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</si>
  <si>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</si>
  <si>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</si>
  <si>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</si>
  <si>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</si>
  <si>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</si>
  <si>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</si>
  <si>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</si>
  <si>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</si>
  <si>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</si>
  <si>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</si>
  <si>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</si>
  <si>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</si>
  <si>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</si>
  <si>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</si>
  <si>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</si>
  <si>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</si>
  <si>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</si>
  <si>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</si>
  <si>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</si>
  <si>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</si>
  <si>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</si>
  <si>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</si>
  <si>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</si>
  <si>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</si>
  <si>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</si>
  <si>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</si>
  <si>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</si>
  <si>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</si>
  <si>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</si>
  <si>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</si>
  <si>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</si>
  <si>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</si>
  <si>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</si>
  <si>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</si>
  <si>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</si>
  <si>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</si>
  <si>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</si>
  <si>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</si>
  <si>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</si>
  <si>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</si>
  <si>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</si>
  <si>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</si>
  <si>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</si>
  <si>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</si>
  <si>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</si>
  <si>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</si>
  <si>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</si>
  <si>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</si>
  <si>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</si>
  <si>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</si>
  <si>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</si>
  <si>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</si>
  <si>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</si>
  <si>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</si>
  <si>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</si>
  <si>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</si>
  <si>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</si>
  <si>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</si>
  <si>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</si>
  <si>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</si>
  <si>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</si>
  <si>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</si>
  <si>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</si>
  <si>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</si>
  <si>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</si>
  <si>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</si>
  <si>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</si>
  <si>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</si>
  <si>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</si>
  <si>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</si>
  <si>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</si>
  <si>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</si>
  <si>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</si>
  <si>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</si>
  <si>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</si>
  <si>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</si>
  <si>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</si>
  <si>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</si>
  <si>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</si>
  <si>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</si>
  <si>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</si>
  <si>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</si>
  <si>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</si>
  <si>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</si>
  <si>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</si>
  <si>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</si>
  <si>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</si>
  <si>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</si>
  <si>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</si>
  <si>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</si>
  <si>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</si>
  <si>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</si>
  <si>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</si>
  <si>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</si>
  <si>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</si>
  <si>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</si>
  <si>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</si>
  <si>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</si>
  <si>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</si>
  <si>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</si>
  <si>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</si>
  <si>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</si>
  <si>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</si>
  <si>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</si>
  <si>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</si>
  <si>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</si>
  <si>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</si>
  <si>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</si>
  <si>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</si>
  <si>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</si>
  <si>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</si>
  <si>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</si>
  <si>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</si>
  <si>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</si>
  <si>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</si>
  <si>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</si>
  <si>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</si>
  <si>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</si>
  <si>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</si>
  <si>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</si>
  <si>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</si>
  <si>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</si>
  <si>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</si>
  <si>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</si>
  <si>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</si>
  <si>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</si>
  <si>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</si>
  <si>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</si>
  <si>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</si>
  <si>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</si>
  <si>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</si>
  <si>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</si>
  <si>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</si>
  <si>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</si>
  <si>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</si>
  <si>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</si>
  <si>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</si>
  <si>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</si>
  <si>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</si>
  <si>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</si>
  <si>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</si>
  <si>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</si>
  <si>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</si>
  <si>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</si>
  <si>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</si>
  <si>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</si>
  <si>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</si>
  <si>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</si>
  <si>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</si>
  <si>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</si>
  <si>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</si>
  <si>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</si>
  <si>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</si>
  <si>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</si>
  <si>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</si>
  <si>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</si>
  <si>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</si>
  <si>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</si>
  <si>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</si>
  <si>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</si>
  <si>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</si>
  <si>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</si>
  <si>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</si>
  <si>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</si>
  <si>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</si>
  <si>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</si>
  <si>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</si>
  <si>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</si>
  <si>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</si>
  <si>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</si>
  <si>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</si>
  <si>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</si>
  <si>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</si>
  <si>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</si>
  <si>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</si>
  <si>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</si>
  <si>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</si>
  <si>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</si>
  <si>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</si>
  <si>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</si>
  <si>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</si>
  <si>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</si>
  <si>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</si>
  <si>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</si>
  <si>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</si>
  <si>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</si>
  <si>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</si>
  <si>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</si>
  <si>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</si>
  <si>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</si>
  <si>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</si>
  <si>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</si>
  <si>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</si>
  <si>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</si>
  <si>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</si>
  <si>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</si>
  <si>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</si>
  <si>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</si>
  <si>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</si>
  <si>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</si>
  <si>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</si>
  <si>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</si>
  <si>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</si>
  <si>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</si>
  <si>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</si>
  <si>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</si>
  <si>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</si>
  <si>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</si>
  <si>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</si>
  <si>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</si>
  <si>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</si>
  <si>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</si>
  <si>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</si>
  <si>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</si>
  <si>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</si>
  <si>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</si>
  <si>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</si>
  <si>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</si>
  <si>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</si>
  <si>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</si>
  <si>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</si>
  <si>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</si>
  <si>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</si>
  <si>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</si>
  <si>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</si>
  <si>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</si>
  <si>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</si>
  <si>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</si>
  <si>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</si>
  <si>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</si>
  <si>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</si>
  <si>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</si>
  <si>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</si>
  <si>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</si>
  <si>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</si>
  <si>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</si>
  <si>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</si>
  <si>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</si>
  <si>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</si>
  <si>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</si>
  <si>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</si>
  <si>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</si>
  <si>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</si>
  <si>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</si>
  <si>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</si>
  <si>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</si>
  <si>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</si>
  <si>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</si>
  <si>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</si>
  <si>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</si>
  <si>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</si>
  <si>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</si>
  <si>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</si>
  <si>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</si>
  <si>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</si>
  <si>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</si>
  <si>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</si>
  <si>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</si>
  <si>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</si>
  <si>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</si>
  <si>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</si>
  <si>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</si>
  <si>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</si>
  <si>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</si>
  <si>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</si>
  <si>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</si>
  <si>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</si>
  <si>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</si>
  <si>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</si>
  <si>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</si>
  <si>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</si>
  <si>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</si>
  <si>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</si>
  <si>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</si>
  <si>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</si>
  <si>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</si>
  <si>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</si>
  <si>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</si>
  <si>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</si>
  <si>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</si>
  <si>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</si>
  <si>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</si>
  <si>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</si>
  <si>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</si>
  <si>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</si>
  <si>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</si>
  <si>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</si>
  <si>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</si>
  <si>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</si>
  <si>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</si>
  <si>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</si>
  <si>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</si>
  <si>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</si>
  <si>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</si>
  <si>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</si>
  <si>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</si>
  <si>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</si>
  <si>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</si>
  <si>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</si>
  <si>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</si>
  <si>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</si>
  <si>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</si>
  <si>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</si>
  <si>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</si>
  <si>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</si>
  <si>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</si>
  <si>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</si>
  <si>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</si>
  <si>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</si>
  <si>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</si>
  <si>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</si>
  <si>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</si>
  <si>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</si>
  <si>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</si>
  <si>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</si>
  <si>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</si>
  <si>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</si>
  <si>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</si>
  <si>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</si>
  <si>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</si>
  <si>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</si>
  <si>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</si>
  <si>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</si>
  <si>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</si>
  <si>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</si>
  <si>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</si>
  <si>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</si>
  <si>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</si>
  <si>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</si>
  <si>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</si>
  <si>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</si>
  <si>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</si>
  <si>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</si>
  <si>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</si>
  <si>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</si>
  <si>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</si>
  <si>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</si>
  <si>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</si>
  <si>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</si>
  <si>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</si>
  <si>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</si>
  <si>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</si>
  <si>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</si>
  <si>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</si>
  <si>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</si>
  <si>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</si>
  <si>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</si>
  <si>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</si>
  <si>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</si>
  <si>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</si>
  <si>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</si>
  <si>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</si>
  <si>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</si>
  <si>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</si>
  <si>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</si>
  <si>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</si>
  <si>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</si>
  <si>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</si>
  <si>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</si>
  <si>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</si>
  <si>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</si>
  <si>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</si>
  <si>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</si>
  <si>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</si>
  <si>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</si>
  <si>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</si>
  <si>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</si>
  <si>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</si>
  <si>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</si>
  <si>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</si>
  <si>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</si>
  <si>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</si>
  <si>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</si>
  <si>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</si>
  <si>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</si>
  <si>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</si>
  <si>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</si>
  <si>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</si>
  <si>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</si>
  <si>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</si>
  <si>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</si>
  <si>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</si>
  <si>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</si>
  <si>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</si>
  <si>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</si>
  <si>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</si>
  <si>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</si>
  <si>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</si>
  <si>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</si>
  <si>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</si>
  <si>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</si>
  <si>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</si>
  <si>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</si>
  <si>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</si>
  <si>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</si>
  <si>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</si>
  <si>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</si>
  <si>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</si>
  <si>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</si>
  <si>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</si>
  <si>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</si>
  <si>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</si>
  <si>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</si>
  <si>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</si>
  <si>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</si>
  <si>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</si>
  <si>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</si>
  <si>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</si>
  <si>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</si>
  <si>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</si>
  <si>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</si>
  <si>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</si>
  <si>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</si>
  <si>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</si>
  <si>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</si>
  <si>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</si>
  <si>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</si>
  <si>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</si>
  <si>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</si>
  <si>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</si>
  <si>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</si>
  <si>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</si>
  <si>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</si>
  <si>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</si>
  <si>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</si>
  <si>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</si>
  <si>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</si>
  <si>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</si>
  <si>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</si>
  <si>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</si>
  <si>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</si>
  <si>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</si>
  <si>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</si>
  <si>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</si>
  <si>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</si>
  <si>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</si>
  <si>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</si>
  <si>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</si>
  <si>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</si>
  <si>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</si>
  <si>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</si>
  <si>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</si>
  <si>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</si>
  <si>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</si>
  <si>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</si>
  <si>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</si>
  <si>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</si>
  <si>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</si>
  <si>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</si>
  <si>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</si>
  <si>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</si>
  <si>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</si>
  <si>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</si>
  <si>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</si>
  <si>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</si>
  <si>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</si>
  <si>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</si>
  <si>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</si>
  <si>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</si>
  <si>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</si>
  <si>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</si>
  <si>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</si>
  <si>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</si>
  <si>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</si>
  <si>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</si>
  <si>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</si>
  <si>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</si>
  <si>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</si>
  <si>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</si>
  <si>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</si>
  <si>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</si>
  <si>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</si>
  <si>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</si>
  <si>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</si>
  <si>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</si>
  <si>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</si>
  <si>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</si>
  <si>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</si>
  <si>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</si>
  <si>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</si>
  <si>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</si>
  <si>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</si>
  <si>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</si>
  <si>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</si>
  <si>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</si>
  <si>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</si>
  <si>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</si>
  <si>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</si>
  <si>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</si>
  <si>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</si>
  <si>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</si>
  <si>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</si>
  <si>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</si>
  <si>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</si>
  <si>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</si>
  <si>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</si>
  <si>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</si>
  <si>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</si>
  <si>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</si>
  <si>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</si>
  <si>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</si>
  <si>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</si>
  <si>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</si>
  <si>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</si>
  <si>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</si>
  <si>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</si>
  <si>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</si>
  <si>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</si>
  <si>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</si>
  <si>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</si>
  <si>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</si>
  <si>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</si>
  <si>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</si>
  <si>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</si>
  <si>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</si>
  <si>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</si>
  <si>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</si>
  <si>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</si>
  <si>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</si>
  <si>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</si>
  <si>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</si>
  <si>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</si>
  <si>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</si>
  <si>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</si>
  <si>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</si>
  <si>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</si>
  <si>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</si>
  <si>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</si>
  <si>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</si>
  <si>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</si>
  <si>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</si>
  <si>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</si>
  <si>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</si>
  <si>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</si>
  <si>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</si>
  <si>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</si>
  <si>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</si>
  <si>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</si>
  <si>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</si>
  <si>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</si>
  <si>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</si>
  <si>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</si>
  <si>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</si>
  <si>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</si>
  <si>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</si>
  <si>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</si>
  <si>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</si>
  <si>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</si>
  <si>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</si>
  <si>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</si>
  <si>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</si>
  <si>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</si>
  <si>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</si>
  <si>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</si>
  <si>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</si>
  <si>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</si>
  <si>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</si>
  <si>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</si>
  <si>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</si>
  <si>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</si>
  <si>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</si>
  <si>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</si>
  <si>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</si>
  <si>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</si>
  <si>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</si>
  <si>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</si>
  <si>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</si>
  <si>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</si>
  <si>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</si>
  <si>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</si>
  <si>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</si>
  <si>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</si>
  <si>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</si>
  <si>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</si>
  <si>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</si>
  <si>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</si>
  <si>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</si>
  <si>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</si>
  <si>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</si>
  <si>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</si>
  <si>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</si>
  <si>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</si>
  <si>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</si>
  <si>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</si>
  <si>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</si>
  <si>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</si>
  <si>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</si>
  <si>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</si>
  <si>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</si>
  <si>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</si>
  <si>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</si>
  <si>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</si>
  <si>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</si>
  <si>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</si>
  <si>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</si>
  <si>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</si>
  <si>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</si>
  <si>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</si>
  <si>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</si>
  <si>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</si>
  <si>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</si>
  <si>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</si>
  <si>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</si>
  <si>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</si>
  <si>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</si>
  <si>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</si>
  <si>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</si>
  <si>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</si>
  <si>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</si>
  <si>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</si>
  <si>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</si>
  <si>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</si>
  <si>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</si>
  <si>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</si>
  <si>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</si>
  <si>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</si>
  <si>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</si>
  <si>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</si>
  <si>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</si>
  <si>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</si>
  <si>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</si>
  <si>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</si>
  <si>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</si>
  <si>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</si>
  <si>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</si>
  <si>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</si>
  <si>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</si>
  <si>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</si>
  <si>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</si>
  <si>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</si>
  <si>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</si>
  <si>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</si>
  <si>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</si>
  <si>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</si>
  <si>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</si>
  <si>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</si>
  <si>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</si>
  <si>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</si>
  <si>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</si>
  <si>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</si>
  <si>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</si>
  <si>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</si>
  <si>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</si>
  <si>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</si>
  <si>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</si>
  <si>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</si>
  <si>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</si>
  <si>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</si>
  <si>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</si>
  <si>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</si>
  <si>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</si>
  <si>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</si>
  <si>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</si>
  <si>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</si>
  <si>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</si>
  <si>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</si>
  <si>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</si>
  <si>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</si>
  <si>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</si>
  <si>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</si>
  <si>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</si>
  <si>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</si>
  <si>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</si>
  <si>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</si>
  <si>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</si>
  <si>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</si>
  <si>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</si>
  <si>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</si>
  <si>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</si>
  <si>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</si>
  <si>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</si>
  <si>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</si>
  <si>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</si>
  <si>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</si>
  <si>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</si>
  <si>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</si>
  <si>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</si>
  <si>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</si>
  <si>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</si>
  <si>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</si>
  <si>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</si>
  <si>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</si>
  <si>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</si>
  <si>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</si>
  <si>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</si>
  <si>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</si>
  <si>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</si>
  <si>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</si>
  <si>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</si>
  <si>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</si>
  <si>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</si>
  <si>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</si>
  <si>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</si>
  <si>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</si>
  <si>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</si>
  <si>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</si>
  <si>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</si>
  <si>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</si>
  <si>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</si>
  <si>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</si>
  <si>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</si>
  <si>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</si>
  <si>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</si>
  <si>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</si>
  <si>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</si>
  <si>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</si>
  <si>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</si>
  <si>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</si>
  <si>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</si>
  <si>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</si>
  <si>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</si>
  <si>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</si>
  <si>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</si>
  <si>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</si>
  <si>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</si>
  <si>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</si>
  <si>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</si>
  <si>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</si>
  <si>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</si>
  <si>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</si>
  <si>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</si>
  <si>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</si>
  <si>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</si>
  <si>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</si>
  <si>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</si>
  <si>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</si>
  <si>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</si>
  <si>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</si>
  <si>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</si>
  <si>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</si>
  <si>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</si>
  <si>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</si>
  <si>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</si>
  <si>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</si>
  <si>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</si>
  <si>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</si>
  <si>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</si>
  <si>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</si>
  <si>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</si>
  <si>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</si>
  <si>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</si>
  <si>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</si>
  <si>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</si>
  <si>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</si>
  <si>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</si>
  <si>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</si>
  <si>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</si>
  <si>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</si>
  <si>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</si>
  <si>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</si>
  <si>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</si>
  <si>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</si>
  <si>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</si>
  <si>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</si>
  <si>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</si>
  <si>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</si>
  <si>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</si>
  <si>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</si>
  <si>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</si>
  <si>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</si>
  <si>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</si>
  <si>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</si>
  <si>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</si>
  <si>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</si>
  <si>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</si>
  <si>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</si>
  <si>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</si>
  <si>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</si>
  <si>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</si>
  <si>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</si>
  <si>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</si>
  <si>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</si>
  <si>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</si>
  <si>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</si>
  <si>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</si>
  <si>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</si>
  <si>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</si>
  <si>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</si>
  <si>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</si>
  <si>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</si>
  <si>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</si>
  <si>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</si>
  <si>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</si>
  <si>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</si>
  <si>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</si>
  <si>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</si>
  <si>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</si>
  <si>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</si>
  <si>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</si>
  <si>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</si>
  <si>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</si>
  <si>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</si>
  <si>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</si>
  <si>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</si>
  <si>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</si>
  <si>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</si>
  <si>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</si>
  <si>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</si>
  <si>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</si>
  <si>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</si>
  <si>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</si>
  <si>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</si>
  <si>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</si>
  <si>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</si>
  <si>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</si>
  <si>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</si>
  <si>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</si>
  <si>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</si>
  <si>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</si>
  <si>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</si>
  <si>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</si>
  <si>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</si>
  <si>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</si>
  <si>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</si>
  <si>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</si>
  <si>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</si>
  <si>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</si>
  <si>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</si>
  <si>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</si>
  <si>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</si>
  <si>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</si>
  <si>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</si>
  <si>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</si>
  <si>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</si>
  <si>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</si>
  <si>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</si>
  <si>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</si>
  <si>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</si>
  <si>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</si>
  <si>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</si>
  <si>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</si>
  <si>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</si>
  <si>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</si>
  <si>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</si>
  <si>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</si>
  <si>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</si>
  <si>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</si>
  <si>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</si>
  <si>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</si>
  <si>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</si>
  <si>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</si>
  <si>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</si>
  <si>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</si>
  <si>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</si>
  <si>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</si>
  <si>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</si>
  <si>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</si>
  <si>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</si>
  <si>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</si>
  <si>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</si>
  <si>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</si>
  <si>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</si>
  <si>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</si>
  <si>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</si>
  <si>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</si>
  <si>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</si>
  <si>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</si>
  <si>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</si>
  <si>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</si>
  <si>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</si>
  <si>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</si>
  <si>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</si>
  <si>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</si>
  <si>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</si>
  <si>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</si>
  <si>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</si>
  <si>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</si>
  <si>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</si>
  <si>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</si>
  <si>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</si>
  <si>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</si>
  <si>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</si>
  <si>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</si>
  <si>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</si>
  <si>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</si>
  <si>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</si>
  <si>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</si>
  <si>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</si>
  <si>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</si>
  <si>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</si>
  <si>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</si>
  <si>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</si>
  <si>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</si>
  <si>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</si>
  <si>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</si>
  <si>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</si>
  <si>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</si>
  <si>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</si>
  <si>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</si>
  <si>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</si>
  <si>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</si>
  <si>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</si>
  <si>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</si>
  <si>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</si>
  <si>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</si>
  <si>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</si>
  <si>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</si>
  <si>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</si>
  <si>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</si>
  <si>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</si>
  <si>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</si>
  <si>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</si>
  <si>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</si>
  <si>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</si>
  <si>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</si>
  <si>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</si>
  <si>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</si>
  <si>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</si>
  <si>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</si>
  <si>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</si>
  <si>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</si>
  <si>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</si>
  <si>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</si>
  <si>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</si>
  <si>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</si>
  <si>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</si>
  <si>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</si>
  <si>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</si>
  <si>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</si>
  <si>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</si>
  <si>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</si>
  <si>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</si>
  <si>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</si>
  <si>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</si>
  <si>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</si>
  <si>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</si>
  <si>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</si>
  <si>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</si>
  <si>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</si>
  <si>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</si>
  <si>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</si>
  <si>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</si>
  <si>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</si>
  <si>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</si>
  <si>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</si>
  <si>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</si>
  <si>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</si>
  <si>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</si>
  <si>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</si>
  <si>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</si>
  <si>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</si>
  <si>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</si>
  <si>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</si>
  <si>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</si>
  <si>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</si>
  <si>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</si>
  <si>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</si>
  <si>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</si>
  <si>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</si>
  <si>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</si>
  <si>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</si>
  <si>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</si>
  <si>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</si>
  <si>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</si>
  <si>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</si>
  <si>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</si>
  <si>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</si>
  <si>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</si>
  <si>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</si>
  <si>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</si>
  <si>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</si>
  <si>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</si>
  <si>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</si>
  <si>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</si>
  <si>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</si>
  <si>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</si>
  <si>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</si>
  <si>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</si>
  <si>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</si>
  <si>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</si>
  <si>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</si>
  <si>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</si>
  <si>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</si>
  <si>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</si>
  <si>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</si>
  <si>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</si>
  <si>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</si>
  <si>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</si>
  <si>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</si>
  <si>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</si>
  <si>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</si>
  <si>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</si>
  <si>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</si>
  <si>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</si>
  <si>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</si>
  <si>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</si>
  <si>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</si>
  <si>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</si>
  <si>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</si>
  <si>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</si>
  <si>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</si>
  <si>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</si>
  <si>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</si>
  <si>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</si>
  <si>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</si>
  <si>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</si>
  <si>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</si>
  <si>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</si>
  <si>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</si>
  <si>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</si>
  <si>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</si>
  <si>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</si>
  <si>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</si>
  <si>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</si>
  <si>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</si>
  <si>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</si>
  <si>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</si>
  <si>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</si>
  <si>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</si>
  <si>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</si>
  <si>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</si>
  <si>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</si>
  <si>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</si>
  <si>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</si>
  <si>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</si>
  <si>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</si>
  <si>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</si>
  <si>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</si>
  <si>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</si>
  <si>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</si>
  <si>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</si>
  <si>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</si>
  <si>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</si>
  <si>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</si>
  <si>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</si>
  <si>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</si>
  <si>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</si>
  <si>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</si>
  <si>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</si>
  <si>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</si>
  <si>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</si>
  <si>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</si>
  <si>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</si>
  <si>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</si>
  <si>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</si>
  <si>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</si>
  <si>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</si>
  <si>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</si>
  <si>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</si>
  <si>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</si>
  <si>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</si>
  <si>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</si>
  <si>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</si>
  <si>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</si>
  <si>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</si>
  <si>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</si>
  <si>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</si>
  <si>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</si>
  <si>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</si>
  <si>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</si>
  <si>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</si>
  <si>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</si>
  <si>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</si>
  <si>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</si>
  <si>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</si>
  <si>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</si>
  <si>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</si>
  <si>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</si>
  <si>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</si>
  <si>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</si>
  <si>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</si>
  <si>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</si>
  <si>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</si>
  <si>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</si>
  <si>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</si>
  <si>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</si>
  <si>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</si>
  <si>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</si>
  <si>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</si>
  <si>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</si>
  <si>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</si>
  <si>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</si>
  <si>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</si>
  <si>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</si>
  <si>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</si>
  <si>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</si>
  <si>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</si>
  <si>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</si>
  <si>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</si>
  <si>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</si>
  <si>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</si>
  <si>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</si>
  <si>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</si>
  <si>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</si>
  <si>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</si>
  <si>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</si>
  <si>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</si>
  <si>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</si>
  <si>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</si>
  <si>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</si>
  <si>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</si>
  <si>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</si>
  <si>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</si>
  <si>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</si>
  <si>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</si>
  <si>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</si>
  <si>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</si>
  <si>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</si>
  <si>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</si>
  <si>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</si>
  <si>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</si>
  <si>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</si>
  <si>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</si>
  <si>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</si>
  <si>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</si>
  <si>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</si>
  <si>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</si>
  <si>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</si>
  <si>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</si>
  <si>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</si>
  <si>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</si>
  <si>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</si>
  <si>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</si>
  <si>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</si>
  <si>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</si>
  <si>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</si>
  <si>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</si>
  <si>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</si>
  <si>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</si>
  <si>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</si>
  <si>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</si>
  <si>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</si>
  <si>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</si>
  <si>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</si>
  <si>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</si>
  <si>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</si>
  <si>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</si>
  <si>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</si>
  <si>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</si>
  <si>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</si>
  <si>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</si>
  <si>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</si>
  <si>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</si>
  <si>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</si>
  <si>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</si>
  <si>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</si>
  <si>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</si>
  <si>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</si>
  <si>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</si>
  <si>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</si>
  <si>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</si>
  <si>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</si>
  <si>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</si>
  <si>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</si>
  <si>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</si>
  <si>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</si>
  <si>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</si>
  <si>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</si>
  <si>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</si>
  <si>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</si>
  <si>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</si>
  <si>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</si>
  <si>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</si>
  <si>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</si>
  <si>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</si>
  <si>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</si>
  <si>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</si>
  <si>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</si>
  <si>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</si>
  <si>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</si>
  <si>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</si>
  <si>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</si>
  <si>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</si>
  <si>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</si>
  <si>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</si>
  <si>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</si>
  <si>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</si>
  <si>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</si>
  <si>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</si>
  <si>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</si>
  <si>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</si>
  <si>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</si>
  <si>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</si>
  <si>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</si>
  <si>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</si>
  <si>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</si>
  <si>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</si>
  <si>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</si>
  <si>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</si>
  <si>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</si>
  <si>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</si>
  <si>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</si>
  <si>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</si>
  <si>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</si>
  <si>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</si>
  <si>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</si>
  <si>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</si>
  <si>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</si>
  <si>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</si>
  <si>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</si>
  <si>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</si>
  <si>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</si>
  <si>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</si>
  <si>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</si>
  <si>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</si>
  <si>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</si>
  <si>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</si>
  <si>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</si>
  <si>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</si>
  <si>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</si>
  <si>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</si>
  <si>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</si>
  <si>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</si>
  <si>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</si>
  <si>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</si>
  <si>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</si>
  <si>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</si>
  <si>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</si>
  <si>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</si>
  <si>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</si>
  <si>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</si>
  <si>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</si>
  <si>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</si>
  <si>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</si>
  <si>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</si>
  <si>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</si>
  <si>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</si>
  <si>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</si>
  <si>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</si>
  <si>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</si>
  <si>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</si>
  <si>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</si>
  <si>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</si>
  <si>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</si>
  <si>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</si>
  <si>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</si>
  <si>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</si>
  <si>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</si>
  <si>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</si>
  <si>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</si>
  <si>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</si>
  <si>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</si>
  <si>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</si>
  <si>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</si>
  <si>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</si>
  <si>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</si>
  <si>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</si>
  <si>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</si>
  <si>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</si>
  <si>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</si>
  <si>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</si>
  <si>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</si>
  <si>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</si>
  <si>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</si>
  <si>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</si>
  <si>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</si>
  <si>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</si>
  <si>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</si>
  <si>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</si>
  <si>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</si>
  <si>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</si>
  <si>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</si>
  <si>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</si>
  <si>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</si>
  <si>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</si>
  <si>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</si>
  <si>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</si>
  <si>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</si>
  <si>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</si>
  <si>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</si>
  <si>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</si>
  <si>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</si>
  <si>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</si>
  <si>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</si>
  <si>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</si>
  <si>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</si>
  <si>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</si>
  <si>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</si>
  <si>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</si>
  <si>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</si>
  <si>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</si>
  <si>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</si>
  <si>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</si>
  <si>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</si>
  <si>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</si>
  <si>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</si>
  <si>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</si>
  <si>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</si>
  <si>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</si>
  <si>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</si>
  <si>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</si>
  <si>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</si>
  <si>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</si>
  <si>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</si>
  <si>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</si>
  <si>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</si>
  <si>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</si>
  <si>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</si>
  <si>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</si>
  <si>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</si>
  <si>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</si>
  <si>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</si>
  <si>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</si>
  <si>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</si>
  <si>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</si>
  <si>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</si>
  <si>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</si>
  <si>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</si>
  <si>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</si>
  <si>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</si>
  <si>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</si>
  <si>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</si>
  <si>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</si>
  <si>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</si>
  <si>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</si>
  <si>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</si>
  <si>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</si>
  <si>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</si>
  <si>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</si>
  <si>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</si>
  <si>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</si>
  <si>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</si>
  <si>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</si>
  <si>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</si>
  <si>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</si>
  <si>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</si>
  <si>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</si>
  <si>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</si>
  <si>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</si>
  <si>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</si>
  <si>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</si>
  <si>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</si>
  <si>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</si>
  <si>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</si>
  <si>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</si>
  <si>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</si>
  <si>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</si>
  <si>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</si>
  <si>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</si>
  <si>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</si>
  <si>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</si>
  <si>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</si>
  <si>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</si>
  <si>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</si>
  <si>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</si>
  <si>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</si>
  <si>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</si>
  <si>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</si>
  <si>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</si>
  <si>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</si>
  <si>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</si>
  <si>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</si>
  <si>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</si>
  <si>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</si>
  <si>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</si>
  <si>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</si>
  <si>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</si>
  <si>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</si>
  <si>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</si>
  <si>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</si>
  <si>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</si>
  <si>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</si>
  <si>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</si>
  <si>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</si>
  <si>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</si>
  <si>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</si>
  <si>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</si>
  <si>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</si>
  <si>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</si>
  <si>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</si>
  <si>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</si>
  <si>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</si>
  <si>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</si>
  <si>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</si>
  <si>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</si>
  <si>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</si>
  <si>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</si>
  <si>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</si>
  <si>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</si>
  <si>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</si>
  <si>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</si>
  <si>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</si>
  <si>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</si>
  <si>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</si>
  <si>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</si>
  <si>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</si>
  <si>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</si>
  <si>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</si>
  <si>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</si>
  <si>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</si>
  <si>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</si>
  <si>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</si>
  <si>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</si>
  <si>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</si>
  <si>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</si>
  <si>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</si>
  <si>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</si>
  <si>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</si>
  <si>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</si>
  <si>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</si>
  <si>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</si>
  <si>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</si>
  <si>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</si>
  <si>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</si>
  <si>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</si>
  <si>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</si>
  <si>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</si>
  <si>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</si>
  <si>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</si>
  <si>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</si>
  <si>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</si>
  <si>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</si>
  <si>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</si>
  <si>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</si>
  <si>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</si>
  <si>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</si>
  <si>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</si>
  <si>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</si>
  <si>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</si>
  <si>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</si>
  <si>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</si>
  <si>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</si>
  <si>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</si>
  <si>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</si>
  <si>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</si>
  <si>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</si>
  <si>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</si>
  <si>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</si>
  <si>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</si>
  <si>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</si>
  <si>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</si>
  <si>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</si>
  <si>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</si>
  <si>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</si>
  <si>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</si>
  <si>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</si>
  <si>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</si>
  <si>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</si>
  <si>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</si>
  <si>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</si>
  <si>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</si>
  <si>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</si>
  <si>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</si>
  <si>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</si>
  <si>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</si>
  <si>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</si>
  <si>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</si>
  <si>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</si>
  <si>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</si>
  <si>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</si>
  <si>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</si>
  <si>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</si>
  <si>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</si>
  <si>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</si>
  <si>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</si>
  <si>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</si>
  <si>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</si>
  <si>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</si>
  <si>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</si>
  <si>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</si>
  <si>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</si>
  <si>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</si>
  <si>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</si>
  <si>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</si>
  <si>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</si>
  <si>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</si>
  <si>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</si>
  <si>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</si>
  <si>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</si>
  <si>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</si>
  <si>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</si>
  <si>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</si>
  <si>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</si>
  <si>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</si>
  <si>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</si>
  <si>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</si>
  <si>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</si>
  <si>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</si>
  <si>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</si>
  <si>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</si>
  <si>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</si>
  <si>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</si>
  <si>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</si>
  <si>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</si>
  <si>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</si>
  <si>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</si>
  <si>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</si>
  <si>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</si>
  <si>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</si>
  <si>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</si>
  <si>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</si>
  <si>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</si>
  <si>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</si>
  <si>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</si>
  <si>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</si>
  <si>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</si>
  <si>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</si>
  <si>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</si>
  <si>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</si>
  <si>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</si>
  <si>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</si>
  <si>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</si>
  <si>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</si>
  <si>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</si>
  <si>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</si>
  <si>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</si>
  <si>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</si>
  <si>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</si>
  <si>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</si>
  <si>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</si>
  <si>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</si>
  <si>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</si>
  <si>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</si>
  <si>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</si>
  <si>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</si>
  <si>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</si>
  <si>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</si>
  <si>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</si>
  <si>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</si>
  <si>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</si>
  <si>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</si>
  <si>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</si>
  <si>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</si>
  <si>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</si>
  <si>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</si>
  <si>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</si>
  <si>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</si>
  <si>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</si>
  <si>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</si>
  <si>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</si>
  <si>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</si>
  <si>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</si>
  <si>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</si>
  <si>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</si>
  <si>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</si>
  <si>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</si>
  <si>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</si>
  <si>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</si>
  <si>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</si>
  <si>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</si>
  <si>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</si>
  <si>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</si>
  <si>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</si>
  <si>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</si>
  <si>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</si>
  <si>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</si>
  <si>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</si>
  <si>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</si>
  <si>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</si>
  <si>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</si>
  <si>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</si>
  <si>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</si>
  <si>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</si>
  <si>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</si>
  <si>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</si>
  <si>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</si>
  <si>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</si>
  <si>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</si>
  <si>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</si>
  <si>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</si>
  <si>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</si>
  <si>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</si>
  <si>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</si>
  <si>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</si>
  <si>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</si>
  <si>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</si>
  <si>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</si>
  <si>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</si>
  <si>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</si>
  <si>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</si>
  <si>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</si>
  <si>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</si>
  <si>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</si>
  <si>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</si>
  <si>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</si>
  <si>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</si>
  <si>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</si>
  <si>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</si>
  <si>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</si>
  <si>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</si>
  <si>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</si>
  <si>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</si>
  <si>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</si>
  <si>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</si>
  <si>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</si>
  <si>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</si>
  <si>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</si>
  <si>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</si>
  <si>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</si>
  <si>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</si>
  <si>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</si>
  <si>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</si>
  <si>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</si>
  <si>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</si>
  <si>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</si>
  <si>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</si>
  <si>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</si>
  <si>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</si>
  <si>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</si>
  <si>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</si>
  <si>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</si>
  <si>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</si>
  <si>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</si>
  <si>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</si>
  <si>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</si>
  <si>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</si>
  <si>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</si>
  <si>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</si>
  <si>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</si>
  <si>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</si>
  <si>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</si>
  <si>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</si>
  <si>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</si>
  <si>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</si>
  <si>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</si>
  <si>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</si>
  <si>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</si>
  <si>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</si>
  <si>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</si>
  <si>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</si>
  <si>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</si>
  <si>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</si>
  <si>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</si>
  <si>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</si>
  <si>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</si>
  <si>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</si>
  <si>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</si>
  <si>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</si>
  <si>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</si>
  <si>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</si>
  <si>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</si>
  <si>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</si>
  <si>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</si>
  <si>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</si>
  <si>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</si>
  <si>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</si>
  <si>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</si>
  <si>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</si>
  <si>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</si>
  <si>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</si>
  <si>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</si>
  <si>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</si>
  <si>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</si>
  <si>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</si>
  <si>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</si>
  <si>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</si>
  <si>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</si>
  <si>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</si>
  <si>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</si>
  <si>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</si>
  <si>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</si>
  <si>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</si>
  <si>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</si>
  <si>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</si>
  <si>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</si>
  <si>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</si>
  <si>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</si>
  <si>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</si>
  <si>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</si>
  <si>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</si>
  <si>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</si>
  <si>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</si>
  <si>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</si>
  <si>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</si>
  <si>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</si>
  <si>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</si>
  <si>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</si>
  <si>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</si>
  <si>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</si>
  <si>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</si>
  <si>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</si>
  <si>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</si>
  <si>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</si>
  <si>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</si>
  <si>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</si>
  <si>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</si>
  <si>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</si>
  <si>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</si>
  <si>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</si>
  <si>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</si>
  <si>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</si>
  <si>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</si>
  <si>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</si>
  <si>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</si>
  <si>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</si>
  <si>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</si>
  <si>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</si>
  <si>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</si>
  <si>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</si>
  <si>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</si>
  <si>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</si>
  <si>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</si>
  <si>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</si>
  <si>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</si>
  <si>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</si>
  <si>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</si>
  <si>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</si>
  <si>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</si>
  <si>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</si>
  <si>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</si>
  <si>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</si>
  <si>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</si>
  <si>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</si>
  <si>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</si>
  <si>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</si>
  <si>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</si>
  <si>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</si>
  <si>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</si>
  <si>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</si>
  <si>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</si>
  <si>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</si>
  <si>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</si>
  <si>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</si>
  <si>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</si>
  <si>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</si>
  <si>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</si>
  <si>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</si>
  <si>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</si>
  <si>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</si>
  <si>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</si>
  <si>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</si>
  <si>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</si>
  <si>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</si>
  <si>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</si>
  <si>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</si>
  <si>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</si>
  <si>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</si>
  <si>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</si>
  <si>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</si>
  <si>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</si>
  <si>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</si>
  <si>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</si>
  <si>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</si>
  <si>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</si>
  <si>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</si>
  <si>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</si>
  <si>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</si>
  <si>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</si>
  <si>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</si>
  <si>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</si>
  <si>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</si>
  <si>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</si>
  <si>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</si>
  <si>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</si>
  <si>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</si>
  <si>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</si>
  <si>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</si>
  <si>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</si>
  <si>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</si>
  <si>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</si>
  <si>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</si>
  <si>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</si>
  <si>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</si>
  <si>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</si>
  <si>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</si>
  <si>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</si>
  <si>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</si>
  <si>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</si>
  <si>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</si>
  <si>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</si>
  <si>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</si>
  <si>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</si>
  <si>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</si>
  <si>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</si>
  <si>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</si>
  <si>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</si>
  <si>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</si>
  <si>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</si>
  <si>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</si>
  <si>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</si>
  <si>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</si>
  <si>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</si>
  <si>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</si>
  <si>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</si>
  <si>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</si>
  <si>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</si>
  <si>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</si>
  <si>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</si>
  <si>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</si>
  <si>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</si>
  <si>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</si>
  <si>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</si>
  <si>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</si>
  <si>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</si>
  <si>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</si>
  <si>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</si>
  <si>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</si>
  <si>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</si>
  <si>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</si>
  <si>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</si>
  <si>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</si>
  <si>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</si>
  <si>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</si>
  <si>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</si>
  <si>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</si>
  <si>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</si>
  <si>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</si>
  <si>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</si>
  <si>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</si>
  <si>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</si>
  <si>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</si>
  <si>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</si>
  <si>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</si>
  <si>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</si>
  <si>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</si>
  <si>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</si>
  <si>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</si>
  <si>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</si>
  <si>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</si>
  <si>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</si>
  <si>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</si>
  <si>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</si>
  <si>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</si>
  <si>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</si>
  <si>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</si>
  <si>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</si>
  <si>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</si>
  <si>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</si>
  <si>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</si>
  <si>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</si>
  <si>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</si>
  <si>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</si>
  <si>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</si>
  <si>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</si>
  <si>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</si>
  <si>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</si>
  <si>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</si>
  <si>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</si>
  <si>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</si>
  <si>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</si>
  <si>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</si>
  <si>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</si>
  <si>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</si>
  <si>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</si>
  <si>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</si>
  <si>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</si>
  <si>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</si>
  <si>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</si>
  <si>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</si>
  <si>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</si>
  <si>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</si>
  <si>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</si>
  <si>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</si>
  <si>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</si>
  <si>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</si>
  <si>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</si>
  <si>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</si>
  <si>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</si>
  <si>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</si>
  <si>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</si>
  <si>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</si>
  <si>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</si>
  <si>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</si>
  <si>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</si>
  <si>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</si>
  <si>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</si>
  <si>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</si>
  <si>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</si>
  <si>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</si>
  <si>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</si>
  <si>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</si>
  <si>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</si>
  <si>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</si>
  <si>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</si>
  <si>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</si>
  <si>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</si>
  <si>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</si>
  <si>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</si>
  <si>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</si>
  <si>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</si>
  <si>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</si>
  <si>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</si>
  <si>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</si>
  <si>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</si>
  <si>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</si>
  <si>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</si>
  <si>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</si>
  <si>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</si>
  <si>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</si>
  <si>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</si>
  <si>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</si>
  <si>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</si>
  <si>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</si>
  <si>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</si>
  <si>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</si>
  <si>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</si>
  <si>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</si>
  <si>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</si>
  <si>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</si>
  <si>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</si>
  <si>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</si>
  <si>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</si>
  <si>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</si>
  <si>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</si>
  <si>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</si>
  <si>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</si>
  <si>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</si>
  <si>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</si>
  <si>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</si>
  <si>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</si>
  <si>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</si>
  <si>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</si>
  <si>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</si>
  <si>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</si>
  <si>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</si>
  <si>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</si>
  <si>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</si>
  <si>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</si>
  <si>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</si>
  <si>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</si>
  <si>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</si>
  <si>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</si>
  <si>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</si>
  <si>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</si>
  <si>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</si>
  <si>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</si>
  <si>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</si>
  <si>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</si>
  <si>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</si>
  <si>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</si>
  <si>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</si>
  <si>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</si>
  <si>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</si>
  <si>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</si>
  <si>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</si>
  <si>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</si>
  <si>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</si>
  <si>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</si>
  <si>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</si>
  <si>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</si>
  <si>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</si>
  <si>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</si>
  <si>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</si>
  <si>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</si>
  <si>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</si>
  <si>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</si>
  <si>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</si>
  <si>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</si>
  <si>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</si>
  <si>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</si>
  <si>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</si>
  <si>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</si>
  <si>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</si>
  <si>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</si>
  <si>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</si>
  <si>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</si>
  <si>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</si>
  <si>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</si>
  <si>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</si>
  <si>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</si>
  <si>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</si>
  <si>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</si>
  <si>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</si>
  <si>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</si>
  <si>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</si>
  <si>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</si>
  <si>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</si>
  <si>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</si>
  <si>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</si>
  <si>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</si>
  <si>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</si>
  <si>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</si>
  <si>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</si>
  <si>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</si>
  <si>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</si>
  <si>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</si>
  <si>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</si>
  <si>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</si>
  <si>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</si>
  <si>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</si>
  <si>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</si>
  <si>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</si>
  <si>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</si>
  <si>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</si>
  <si>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</si>
  <si>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</si>
  <si>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</si>
  <si>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</si>
  <si>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</si>
  <si>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</si>
  <si>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</si>
  <si>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</si>
  <si>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</si>
  <si>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</si>
  <si>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</si>
  <si>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</si>
  <si>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</si>
  <si>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</si>
  <si>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</si>
  <si>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</si>
  <si>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</si>
  <si>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</si>
  <si>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</si>
  <si>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</si>
  <si>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</si>
  <si>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</si>
  <si>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</si>
  <si>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</si>
  <si>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</si>
  <si>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</si>
  <si>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</si>
  <si>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</si>
  <si>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</si>
  <si>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</si>
  <si>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</si>
  <si>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</si>
  <si>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</si>
  <si>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</si>
  <si>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</si>
  <si>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</si>
  <si>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</si>
  <si>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</si>
  <si>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</si>
  <si>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</si>
  <si>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</si>
  <si>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</si>
  <si>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</si>
  <si>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</si>
  <si>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</si>
  <si>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</si>
  <si>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</si>
  <si>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</si>
  <si>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</si>
  <si>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</si>
  <si>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</si>
  <si>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</si>
  <si>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</si>
  <si>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</si>
  <si>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</si>
  <si>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</si>
  <si>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</si>
  <si>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</si>
  <si>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</si>
  <si>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</si>
  <si>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</si>
  <si>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</si>
  <si>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</si>
  <si>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</si>
  <si>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</si>
  <si>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</si>
  <si>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</si>
  <si>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</si>
  <si>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</si>
  <si>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</si>
  <si>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</si>
  <si>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</si>
  <si>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</si>
  <si>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</si>
  <si>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</si>
  <si>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</si>
  <si>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</si>
  <si>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</si>
  <si>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</si>
  <si>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</si>
  <si>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</si>
  <si>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</si>
  <si>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</si>
  <si>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</si>
  <si>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</si>
  <si>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</si>
  <si>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</si>
  <si>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</si>
  <si>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</si>
  <si>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</si>
  <si>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</si>
  <si>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</si>
  <si>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</si>
  <si>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</si>
  <si>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</si>
  <si>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</si>
  <si>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</si>
  <si>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</si>
  <si>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</si>
  <si>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</si>
  <si>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</si>
  <si>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</si>
  <si>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</si>
  <si>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</si>
  <si>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</si>
  <si>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</si>
  <si>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</si>
  <si>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</si>
  <si>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</si>
  <si>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</si>
  <si>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</si>
  <si>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</si>
  <si>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</si>
  <si>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</si>
  <si>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</si>
  <si>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</si>
  <si>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</si>
  <si>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</si>
  <si>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</si>
  <si>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</si>
  <si>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</si>
  <si>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</si>
  <si>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</si>
  <si>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</si>
  <si>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</si>
  <si>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</si>
  <si>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</si>
  <si>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</si>
  <si>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</si>
  <si>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</si>
  <si>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</si>
  <si>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</si>
  <si>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</si>
  <si>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</si>
  <si>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</si>
  <si>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</si>
  <si>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</si>
  <si>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</si>
  <si>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</si>
  <si>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</si>
  <si>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</si>
  <si>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</si>
  <si>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</si>
  <si>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</si>
  <si>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</si>
  <si>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</si>
  <si>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</si>
  <si>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</si>
  <si>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</si>
  <si>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</si>
  <si>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</si>
  <si>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</si>
  <si>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</si>
  <si>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</si>
  <si>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</si>
  <si>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</si>
  <si>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</si>
  <si>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</si>
  <si>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</si>
  <si>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</si>
  <si>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</si>
  <si>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</si>
  <si>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</si>
  <si>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</si>
  <si>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</si>
  <si>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</si>
  <si>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</si>
  <si>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</si>
  <si>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</si>
  <si>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</si>
  <si>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</si>
  <si>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</si>
  <si>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</si>
  <si>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</si>
  <si>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</si>
  <si>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</si>
  <si>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</si>
  <si>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</si>
  <si>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</si>
  <si>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</si>
  <si>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</si>
  <si>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</si>
  <si>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</si>
  <si>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</si>
  <si>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</si>
  <si>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</si>
  <si>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</si>
  <si>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</si>
  <si>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</si>
  <si>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</si>
  <si>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</si>
  <si>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</si>
  <si>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</si>
  <si>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</si>
  <si>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</si>
  <si>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</si>
  <si>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</si>
  <si>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</si>
  <si>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</si>
  <si>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</si>
  <si>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</si>
  <si>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</si>
  <si>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</si>
  <si>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</si>
  <si>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</si>
  <si>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</si>
  <si>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</si>
  <si>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</si>
  <si>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</si>
  <si>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</si>
  <si>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</si>
  <si>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</si>
  <si>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</si>
  <si>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</si>
  <si>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</si>
  <si>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</si>
  <si>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</si>
  <si>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</si>
  <si>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</si>
  <si>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</si>
  <si>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</si>
  <si>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</si>
  <si>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</si>
  <si>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</si>
  <si>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</si>
  <si>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</si>
  <si>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</si>
  <si>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</si>
  <si>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</si>
  <si>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</si>
  <si>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</si>
  <si>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</si>
  <si>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</si>
  <si>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</si>
  <si>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</si>
  <si>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</si>
  <si>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</si>
  <si>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</si>
  <si>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</si>
  <si>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</si>
  <si>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</si>
  <si>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</si>
  <si>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</si>
  <si>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</si>
  <si>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</si>
  <si>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</si>
  <si>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</si>
  <si>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</si>
  <si>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</si>
  <si>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</si>
  <si>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</si>
  <si>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</si>
  <si>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</si>
  <si>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</si>
  <si>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</si>
  <si>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</si>
  <si>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</si>
  <si>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</si>
  <si>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</si>
  <si>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</si>
  <si>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</si>
  <si>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</si>
  <si>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</si>
  <si>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</si>
  <si>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</si>
  <si>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</si>
  <si>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</si>
  <si>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</si>
  <si>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</si>
  <si>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</si>
  <si>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</si>
  <si>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</si>
  <si>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</si>
  <si>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</si>
  <si>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</si>
  <si>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</si>
  <si>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</si>
  <si>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</si>
  <si>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</si>
  <si>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</si>
  <si>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</si>
  <si>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</si>
  <si>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</si>
  <si>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</si>
  <si>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</si>
  <si>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</si>
  <si>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</si>
  <si>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</si>
  <si>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</si>
  <si>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</si>
  <si>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</si>
  <si>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</si>
  <si>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</si>
  <si>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</si>
  <si>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</si>
  <si>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</si>
  <si>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</si>
  <si>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</si>
  <si>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</si>
  <si>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</si>
  <si>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</si>
  <si>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</si>
  <si>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</si>
  <si>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</si>
  <si>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</si>
  <si>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</si>
  <si>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</si>
  <si>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</si>
  <si>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</si>
  <si>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</si>
  <si>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</si>
  <si>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</si>
  <si>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</si>
  <si>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</si>
  <si>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</si>
  <si>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</si>
  <si>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</si>
  <si>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</si>
  <si>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</si>
  <si>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</si>
  <si>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</si>
  <si>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</si>
  <si>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</si>
  <si>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</si>
  <si>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</si>
  <si>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</si>
  <si>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</si>
  <si>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</si>
  <si>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</si>
  <si>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</si>
  <si>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</si>
  <si>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</si>
  <si>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</si>
  <si>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</si>
  <si>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</si>
  <si>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</si>
  <si>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</si>
  <si>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</si>
  <si>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</si>
  <si>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</si>
  <si>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</si>
  <si>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</si>
  <si>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</si>
  <si>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</si>
  <si>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</si>
  <si>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</si>
  <si>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</si>
  <si>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</si>
  <si>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</si>
  <si>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</si>
  <si>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</si>
  <si>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</si>
  <si>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</si>
  <si>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</si>
  <si>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</si>
  <si>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</si>
  <si>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</si>
  <si>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</si>
  <si>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</si>
  <si>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</si>
  <si>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</si>
  <si>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</si>
  <si>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</si>
  <si>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</si>
  <si>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</si>
  <si>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</si>
  <si>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</si>
  <si>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</si>
  <si>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</si>
  <si>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</si>
  <si>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</si>
  <si>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</si>
  <si>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</si>
  <si>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</si>
  <si>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</si>
  <si>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</si>
  <si>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</si>
  <si>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</si>
  <si>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</si>
  <si>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</si>
  <si>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</si>
  <si>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</si>
  <si>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</si>
  <si>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</si>
  <si>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</si>
  <si>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</si>
  <si>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</si>
  <si>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</si>
  <si>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</si>
  <si>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</si>
  <si>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</si>
  <si>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</si>
  <si>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</si>
  <si>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</si>
  <si>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</si>
  <si>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</si>
  <si>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</si>
  <si>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</si>
  <si>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</si>
  <si>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</si>
  <si>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</si>
  <si>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</si>
  <si>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</si>
  <si>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</si>
  <si>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</si>
  <si>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</si>
  <si>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</si>
  <si>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</si>
  <si>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</si>
  <si>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</si>
  <si>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</si>
  <si>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</si>
  <si>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</si>
  <si>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</si>
  <si>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</si>
  <si>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</si>
  <si>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</si>
  <si>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</si>
  <si>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</si>
  <si>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</si>
  <si>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</si>
  <si>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</si>
  <si>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</si>
  <si>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</si>
  <si>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</si>
  <si>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</si>
  <si>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</si>
  <si>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</si>
  <si>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</si>
  <si>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</si>
  <si>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</si>
  <si>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</si>
  <si>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</si>
  <si>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</si>
  <si>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</si>
  <si>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</si>
  <si>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</si>
  <si>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</si>
  <si>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</si>
  <si>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</si>
  <si>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</si>
  <si>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</si>
  <si>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</si>
  <si>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</si>
  <si>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</si>
  <si>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</si>
  <si>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</si>
  <si>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</si>
  <si>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</si>
  <si>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</si>
  <si>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</si>
  <si>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</si>
  <si>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</si>
  <si>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</si>
  <si>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</si>
  <si>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</si>
  <si>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</si>
  <si>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</si>
  <si>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</si>
  <si>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</si>
  <si>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</si>
  <si>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</si>
  <si>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</si>
  <si>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</si>
  <si>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</si>
  <si>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</si>
  <si>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</si>
  <si>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</si>
  <si>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</si>
  <si>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</si>
  <si>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</si>
  <si>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</si>
  <si>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</si>
  <si>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</si>
  <si>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</si>
  <si>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</si>
  <si>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</si>
  <si>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</si>
  <si>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</si>
  <si>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</si>
  <si>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</si>
  <si>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</si>
  <si>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</si>
  <si>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</si>
  <si>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</si>
  <si>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</si>
  <si>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</si>
  <si>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</si>
  <si>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</si>
  <si>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</si>
  <si>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</si>
  <si>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</si>
  <si>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</si>
  <si>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</si>
  <si>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</si>
  <si>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</si>
  <si>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</si>
  <si>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</si>
  <si>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</si>
  <si>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</si>
  <si>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</si>
  <si>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</si>
  <si>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</si>
  <si>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</si>
  <si>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</si>
  <si>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</si>
  <si>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</si>
  <si>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</si>
  <si>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</si>
  <si>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</si>
  <si>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</si>
  <si>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</si>
  <si>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</si>
  <si>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</si>
  <si>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</si>
  <si>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</si>
  <si>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</si>
  <si>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</si>
  <si>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</si>
  <si>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</si>
  <si>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</si>
  <si>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</si>
  <si>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</si>
  <si>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</si>
  <si>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</si>
  <si>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</si>
  <si>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</si>
  <si>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</si>
  <si>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</si>
  <si>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</si>
  <si>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</si>
  <si>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</si>
  <si>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</si>
  <si>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</si>
  <si>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</si>
  <si>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</si>
  <si>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</si>
  <si>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</si>
  <si>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</si>
  <si>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</si>
  <si>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</si>
  <si>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</si>
  <si>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</si>
  <si>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</si>
  <si>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</si>
  <si>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</si>
  <si>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</si>
  <si>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</si>
  <si>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</si>
  <si>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</si>
  <si>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</si>
  <si>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</si>
  <si>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</si>
  <si>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</si>
  <si>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</si>
  <si>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</si>
  <si>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</si>
  <si>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</si>
  <si>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</si>
  <si>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</si>
  <si>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</si>
  <si>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</si>
  <si>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</si>
  <si>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</si>
  <si>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</si>
  <si>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</si>
  <si>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</si>
  <si>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</si>
  <si>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</si>
  <si>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</si>
  <si>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</si>
  <si>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</si>
  <si>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</si>
  <si>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</si>
  <si>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</si>
  <si>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</si>
  <si>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</si>
  <si>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</si>
  <si>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</si>
  <si>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</si>
  <si>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</si>
  <si>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</si>
  <si>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</si>
  <si>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</si>
  <si>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</si>
  <si>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</si>
  <si>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</si>
  <si>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</si>
  <si>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</si>
  <si>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</si>
  <si>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</si>
  <si>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</si>
  <si>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</si>
  <si>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</si>
  <si>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</si>
  <si>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</si>
  <si>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</si>
  <si>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</si>
  <si>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</si>
  <si>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</si>
  <si>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</si>
  <si>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</si>
  <si>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</si>
  <si>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</si>
  <si>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</si>
  <si>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</si>
  <si>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</si>
  <si>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</si>
  <si>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</si>
  <si>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</si>
  <si>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</si>
  <si>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</si>
  <si>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</si>
  <si>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</si>
  <si>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</si>
  <si>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</si>
  <si>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</si>
  <si>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</si>
  <si>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</si>
  <si>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</si>
  <si>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</si>
  <si>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</si>
  <si>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</si>
  <si>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</si>
  <si>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</si>
  <si>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</si>
  <si>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</si>
  <si>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</si>
  <si>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</si>
  <si>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</si>
  <si>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</si>
  <si>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</si>
  <si>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</si>
  <si>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</si>
  <si>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</si>
  <si>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</si>
  <si>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</si>
  <si>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</si>
  <si>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</si>
  <si>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</si>
  <si>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</si>
  <si>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</si>
  <si>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</si>
  <si>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</si>
  <si>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</si>
  <si>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</si>
  <si>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</si>
  <si>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</si>
  <si>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</si>
  <si>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</si>
  <si>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</si>
  <si>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</si>
  <si>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</si>
  <si>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</si>
  <si>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</si>
  <si>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</si>
  <si>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</si>
  <si>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</si>
  <si>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</si>
  <si>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</si>
  <si>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</si>
  <si>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</si>
  <si>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</si>
  <si>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</si>
  <si>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</si>
  <si>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</si>
  <si>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</si>
  <si>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</si>
  <si>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</si>
  <si>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</si>
  <si>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</si>
  <si>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</si>
  <si>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</si>
  <si>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</si>
  <si>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</si>
  <si>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</si>
  <si>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</si>
  <si>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</si>
  <si>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</si>
  <si>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</si>
  <si>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</si>
  <si>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</si>
  <si>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</si>
  <si>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</si>
  <si>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</si>
  <si>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</si>
  <si>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</si>
  <si>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</si>
  <si>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</si>
  <si>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</si>
  <si>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</si>
  <si>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</si>
  <si>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</si>
  <si>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</si>
  <si>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</si>
  <si>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</si>
  <si>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</si>
  <si>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</si>
  <si>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</si>
  <si>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</si>
  <si>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</si>
  <si>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</si>
  <si>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</si>
  <si>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</si>
  <si>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</si>
  <si>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</si>
  <si>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</si>
  <si>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</si>
  <si>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</si>
  <si>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</si>
  <si>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</si>
  <si>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</si>
  <si>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</si>
  <si>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</si>
  <si>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</si>
  <si>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</si>
  <si>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</si>
  <si>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</si>
  <si>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</si>
  <si>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</si>
  <si>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</si>
  <si>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</si>
  <si>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</si>
  <si>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</si>
  <si>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</si>
  <si>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</si>
  <si>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</si>
  <si>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</si>
  <si>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</si>
  <si>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</si>
  <si>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</si>
  <si>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</si>
  <si>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</si>
  <si>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</si>
  <si>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</si>
  <si>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</si>
  <si>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</si>
  <si>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</si>
  <si>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</si>
  <si>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</si>
  <si>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</si>
  <si>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</si>
  <si>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</si>
  <si>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</si>
  <si>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</si>
  <si>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</si>
  <si>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</si>
  <si>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</si>
  <si>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</si>
  <si>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</si>
  <si>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</si>
  <si>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</si>
  <si>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</si>
  <si>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</si>
  <si>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</si>
  <si>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</si>
  <si>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</si>
  <si>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</si>
  <si>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</si>
  <si>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</si>
  <si>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</si>
  <si>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</si>
  <si>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</si>
  <si>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</si>
  <si>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</si>
  <si>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</si>
  <si>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</si>
  <si>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</si>
  <si>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</si>
  <si>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</si>
  <si>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</si>
  <si>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</si>
  <si>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</si>
  <si>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</si>
  <si>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</si>
  <si>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</si>
  <si>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</si>
  <si>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</si>
  <si>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</si>
  <si>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</si>
  <si>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</si>
  <si>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</si>
  <si>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</si>
  <si>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</si>
  <si>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</si>
  <si>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</si>
  <si>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</si>
  <si>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</si>
  <si>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</si>
  <si>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</si>
  <si>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</si>
  <si>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</si>
  <si>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</si>
  <si>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</si>
  <si>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</si>
  <si>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</si>
  <si>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</si>
  <si>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</si>
  <si>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</si>
  <si>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</si>
  <si>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</si>
  <si>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</si>
  <si>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</si>
  <si>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</si>
  <si>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</si>
  <si>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</si>
  <si>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</si>
  <si>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</si>
  <si>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</si>
  <si>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</si>
  <si>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</si>
  <si>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</si>
  <si>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</si>
  <si>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</si>
  <si>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</si>
  <si>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</si>
  <si>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</si>
  <si>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</si>
  <si>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</si>
  <si>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</si>
  <si>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</si>
  <si>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</si>
  <si>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</si>
  <si>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</si>
  <si>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</si>
  <si>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</si>
  <si>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</si>
  <si>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</si>
  <si>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</si>
  <si>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</si>
  <si>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</si>
  <si>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</si>
  <si>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</si>
  <si>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</si>
  <si>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</si>
  <si>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</si>
  <si>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</si>
  <si>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</si>
  <si>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</si>
  <si>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</si>
  <si>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</si>
  <si>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</si>
  <si>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</si>
  <si>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</si>
  <si>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</si>
  <si>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</si>
  <si>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</si>
  <si>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</si>
  <si>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</si>
  <si>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</si>
  <si>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</si>
  <si>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</si>
  <si>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</si>
  <si>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</si>
  <si>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</si>
  <si>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</si>
  <si>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</si>
  <si>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</si>
  <si>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</si>
  <si>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</si>
  <si>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</si>
  <si>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</si>
  <si>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</si>
  <si>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</si>
  <si>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</si>
  <si>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</si>
  <si>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</si>
  <si>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</si>
  <si>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</si>
  <si>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</si>
  <si>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</si>
  <si>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</si>
  <si>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</si>
  <si>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</si>
  <si>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</si>
  <si>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</si>
  <si>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</si>
  <si>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</si>
  <si>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</si>
  <si>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</si>
  <si>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</si>
  <si>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</si>
  <si>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</si>
  <si>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</si>
  <si>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</si>
  <si>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</si>
  <si>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</si>
  <si>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</si>
  <si>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</si>
  <si>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</si>
  <si>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</si>
  <si>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</si>
  <si>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</si>
  <si>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</si>
  <si>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</si>
  <si>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</si>
  <si>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</si>
  <si>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</si>
  <si>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</si>
  <si>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</si>
  <si>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</si>
  <si>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</si>
  <si>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</si>
  <si>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</si>
  <si>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</si>
  <si>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</si>
  <si>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</si>
  <si>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</si>
  <si>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</si>
  <si>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</si>
  <si>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</si>
  <si>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</si>
  <si>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</si>
  <si>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</si>
  <si>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</si>
  <si>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</si>
  <si>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</si>
  <si>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</si>
  <si>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</si>
  <si>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</si>
  <si>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</si>
  <si>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</si>
  <si>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</si>
  <si>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</si>
  <si>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</si>
  <si>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</si>
  <si>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</si>
  <si>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</si>
  <si>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</si>
  <si>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</si>
  <si>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</si>
  <si>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</si>
  <si>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</si>
  <si>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</si>
  <si>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</si>
  <si>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</si>
  <si>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</si>
  <si>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</si>
  <si>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</si>
  <si>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</si>
  <si>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</si>
  <si>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</si>
  <si>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</si>
  <si>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</si>
  <si>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</si>
  <si>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</si>
  <si>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</si>
  <si>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</si>
  <si>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</si>
  <si>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</si>
  <si>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</si>
  <si>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</si>
  <si>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</si>
  <si>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</si>
  <si>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</si>
  <si>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</si>
  <si>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</si>
  <si>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</si>
  <si>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</si>
  <si>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</si>
  <si>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</si>
  <si>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</si>
  <si>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</si>
  <si>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</si>
  <si>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</si>
  <si>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</si>
  <si>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</si>
  <si>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</si>
  <si>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</si>
  <si>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</si>
  <si>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</si>
  <si>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</si>
  <si>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</si>
  <si>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</si>
  <si>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</si>
  <si>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</si>
  <si>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</si>
  <si>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</si>
  <si>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</si>
  <si>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</si>
  <si>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</si>
  <si>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</si>
  <si>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</si>
  <si>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</si>
  <si>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</si>
  <si>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</si>
  <si>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</si>
  <si>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</si>
  <si>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</si>
  <si>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</si>
  <si>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</si>
  <si>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</si>
  <si>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</si>
  <si>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</si>
  <si>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</si>
  <si>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</si>
  <si>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</si>
  <si>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</si>
  <si>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</si>
  <si>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</si>
  <si>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</si>
  <si>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</si>
  <si>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</si>
  <si>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</si>
  <si>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</si>
  <si>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</si>
  <si>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</si>
  <si>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</si>
  <si>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</si>
  <si>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</si>
  <si>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</si>
  <si>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</si>
  <si>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</si>
  <si>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</si>
  <si>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</si>
  <si>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</si>
  <si>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</si>
  <si>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</si>
  <si>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</si>
  <si>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</si>
  <si>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</si>
  <si>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</si>
  <si>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</si>
  <si>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</si>
  <si>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</si>
  <si>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</si>
  <si>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</si>
  <si>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</si>
  <si>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</si>
  <si>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</si>
  <si>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</si>
  <si>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</si>
  <si>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</si>
  <si>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</si>
  <si>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</si>
  <si>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</si>
  <si>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</si>
  <si>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</si>
  <si>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</si>
  <si>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</si>
  <si>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</si>
  <si>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</si>
  <si>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</si>
  <si>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</si>
  <si>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</si>
  <si>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</si>
  <si>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</si>
  <si>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</si>
  <si>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</si>
  <si>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</si>
  <si>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</si>
  <si>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</si>
  <si>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</si>
  <si>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</si>
  <si>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</si>
  <si>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</si>
  <si>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</si>
  <si>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</si>
  <si>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</si>
  <si>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</si>
  <si>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</si>
  <si>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</si>
  <si>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</si>
  <si>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</si>
  <si>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</si>
  <si>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</si>
  <si>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</si>
  <si>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</si>
  <si>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</si>
  <si>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</si>
  <si>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</si>
  <si>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</si>
  <si>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</si>
  <si>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</si>
  <si>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</si>
  <si>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</si>
  <si>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</si>
  <si>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</si>
  <si>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</si>
  <si>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</si>
  <si>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</si>
  <si>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</si>
  <si>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</si>
  <si>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</si>
  <si>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</si>
  <si>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</si>
  <si>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</si>
  <si>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</si>
  <si>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</si>
  <si>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</si>
  <si>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</si>
  <si>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</si>
  <si>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</si>
  <si>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</si>
  <si>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</si>
  <si>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</si>
  <si>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</si>
  <si>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</si>
  <si>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</si>
  <si>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</si>
  <si>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</si>
  <si>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</si>
  <si>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</si>
  <si>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</si>
  <si>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</si>
  <si>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</si>
  <si>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</si>
  <si>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</si>
  <si>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</si>
  <si>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</si>
  <si>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</si>
  <si>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</si>
  <si>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</si>
  <si>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</si>
  <si>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</si>
  <si>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</si>
  <si>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</si>
  <si>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</si>
  <si>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</si>
  <si>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</si>
  <si>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</si>
  <si>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</si>
  <si>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</si>
  <si>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</si>
  <si>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</si>
  <si>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</si>
  <si>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</si>
  <si>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</si>
  <si>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</si>
  <si>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</si>
  <si>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</si>
  <si>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</si>
  <si>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</si>
  <si>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</si>
  <si>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</si>
  <si>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</si>
  <si>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</si>
  <si>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</si>
  <si>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</si>
  <si>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</si>
  <si>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</si>
  <si>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</si>
  <si>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</si>
  <si>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</si>
  <si>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</si>
  <si>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</si>
  <si>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</si>
  <si>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</si>
  <si>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</si>
  <si>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</si>
  <si>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</si>
  <si>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</si>
  <si>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</si>
  <si>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</si>
  <si>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</si>
  <si>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</si>
  <si>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</si>
  <si>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</si>
  <si>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</si>
  <si>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</si>
  <si>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</si>
  <si>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</si>
  <si>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</si>
  <si>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</si>
  <si>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</si>
  <si>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</si>
  <si>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</si>
  <si>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</si>
  <si>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</si>
  <si>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</si>
  <si>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</si>
  <si>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</si>
  <si>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</si>
  <si>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</si>
  <si>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</si>
  <si>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</si>
  <si>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</si>
  <si>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</si>
  <si>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</si>
  <si>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</si>
  <si>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</si>
  <si>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</si>
  <si>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</si>
  <si>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</si>
  <si>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</si>
  <si>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</si>
  <si>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</si>
  <si>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</si>
  <si>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</si>
  <si>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</si>
  <si>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</si>
  <si>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</si>
  <si>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</si>
  <si>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</si>
  <si>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</si>
  <si>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</si>
  <si>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</si>
  <si>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</si>
  <si>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</si>
  <si>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</si>
  <si>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</si>
  <si>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</si>
  <si>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</si>
  <si>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</si>
  <si>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</si>
  <si>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</si>
  <si>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</si>
  <si>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</si>
  <si>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</si>
  <si>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</si>
  <si>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</si>
  <si>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</si>
  <si>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</si>
  <si>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</si>
  <si>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</si>
  <si>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</si>
  <si>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</si>
  <si>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</si>
  <si>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</si>
  <si>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</si>
  <si>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</si>
  <si>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</si>
  <si>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</si>
  <si>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</si>
  <si>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</si>
  <si>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</si>
  <si>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</si>
  <si>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</si>
  <si>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</si>
  <si>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</si>
  <si>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</si>
  <si>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</si>
  <si>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</si>
  <si>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</si>
  <si>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</si>
  <si>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</si>
  <si>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</si>
  <si>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</si>
  <si>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</si>
  <si>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</si>
  <si>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</si>
  <si>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</si>
  <si>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</si>
  <si>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</si>
  <si>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</si>
  <si>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</si>
  <si>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</si>
  <si>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</si>
  <si>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</si>
  <si>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</si>
  <si>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</si>
  <si>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</si>
  <si>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</si>
  <si>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</si>
  <si>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</si>
  <si>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</si>
  <si>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</si>
  <si>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</si>
  <si>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</si>
  <si>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</si>
  <si>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</si>
  <si>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</si>
  <si>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</si>
  <si>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</si>
  <si>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</si>
  <si>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</si>
  <si>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</si>
  <si>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</si>
  <si>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</si>
  <si>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</si>
  <si>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</si>
  <si>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</si>
  <si>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</si>
  <si>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</si>
  <si>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</si>
  <si>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</si>
  <si>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</si>
  <si>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</si>
  <si>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</si>
  <si>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</si>
  <si>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</si>
  <si>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</si>
  <si>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</si>
  <si>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</si>
  <si>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</si>
  <si>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</si>
  <si>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</si>
  <si>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</si>
  <si>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</si>
  <si>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</si>
  <si>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</si>
  <si>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</si>
  <si>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</si>
  <si>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</si>
  <si>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</si>
  <si>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</si>
  <si>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</si>
  <si>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</si>
  <si>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</si>
  <si>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</si>
  <si>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</si>
  <si>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</si>
  <si>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</si>
  <si>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</si>
  <si>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</si>
  <si>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</si>
  <si>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</si>
  <si>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</si>
  <si>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</si>
  <si>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</si>
  <si>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</si>
  <si>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</si>
  <si>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</si>
  <si>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</si>
  <si>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</si>
  <si>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</si>
  <si>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</si>
  <si>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</si>
  <si>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</si>
  <si>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</si>
  <si>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</si>
  <si>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</si>
  <si>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</si>
  <si>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</si>
  <si>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</si>
  <si>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</si>
  <si>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</si>
  <si>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</si>
  <si>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</si>
  <si>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</si>
  <si>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</si>
  <si>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</si>
  <si>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</si>
  <si>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</si>
  <si>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</si>
  <si>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</si>
  <si>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</si>
  <si>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</si>
  <si>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</si>
  <si>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</si>
  <si>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</si>
  <si>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</si>
  <si>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</si>
  <si>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</si>
  <si>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</si>
  <si>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</si>
  <si>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</si>
  <si>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</si>
  <si>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</si>
  <si>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</si>
  <si>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</si>
  <si>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</si>
  <si>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</si>
  <si>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</si>
  <si>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</si>
  <si>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</si>
  <si>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</si>
  <si>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</si>
  <si>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</si>
  <si>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</si>
  <si>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</si>
  <si>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</si>
  <si>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</si>
  <si>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</si>
  <si>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</si>
  <si>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</si>
  <si>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</si>
  <si>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</si>
  <si>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</si>
  <si>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</si>
  <si>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</si>
  <si>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</si>
  <si>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</si>
  <si>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</si>
  <si>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</si>
  <si>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</si>
  <si>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</si>
  <si>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</si>
  <si>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</si>
  <si>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</si>
  <si>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</si>
  <si>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</si>
  <si>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</si>
  <si>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</si>
  <si>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</si>
  <si>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</si>
  <si>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</si>
  <si>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</si>
  <si>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</si>
  <si>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</si>
  <si>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</si>
  <si>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</si>
  <si>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</si>
  <si>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</si>
  <si>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</si>
  <si>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</si>
  <si>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</si>
  <si>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</si>
  <si>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</si>
  <si>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</si>
  <si>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</si>
  <si>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</si>
  <si>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</si>
  <si>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</si>
  <si>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</si>
  <si>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</si>
  <si>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</si>
  <si>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</si>
  <si>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</si>
  <si>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</si>
  <si>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</si>
  <si>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</si>
  <si>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</si>
  <si>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</si>
  <si>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</si>
  <si>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</si>
  <si>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</si>
  <si>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</si>
  <si>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</si>
  <si>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</si>
  <si>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</si>
  <si>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</si>
  <si>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</si>
  <si>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</si>
  <si>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</si>
  <si>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</si>
  <si>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</si>
  <si>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</si>
  <si>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</si>
  <si>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</si>
  <si>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</si>
  <si>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</si>
  <si>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</si>
  <si>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</si>
  <si>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</si>
  <si>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</si>
  <si>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</si>
  <si>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</si>
  <si>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</si>
  <si>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</si>
  <si>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</si>
  <si>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</si>
  <si>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</si>
  <si>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</si>
  <si>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</si>
  <si>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</si>
  <si>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</si>
  <si>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</si>
  <si>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</si>
  <si>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</si>
  <si>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</si>
  <si>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</si>
  <si>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</si>
  <si>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</si>
  <si>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</si>
  <si>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</si>
  <si>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</si>
  <si>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</si>
  <si>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</si>
  <si>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</si>
  <si>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</si>
  <si>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</si>
  <si>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</si>
  <si>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</si>
  <si>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</si>
  <si>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</si>
  <si>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</si>
  <si>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</si>
  <si>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</si>
  <si>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</si>
  <si>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</si>
  <si>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</si>
  <si>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</si>
  <si>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</si>
  <si>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</si>
  <si>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</si>
  <si>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</si>
  <si>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</si>
  <si>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</si>
  <si>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</si>
  <si>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</si>
  <si>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</si>
  <si>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</si>
  <si>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</si>
  <si>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</si>
  <si>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</si>
  <si>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</si>
  <si>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</si>
  <si>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</si>
  <si>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</si>
  <si>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</si>
  <si>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</si>
  <si>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</si>
  <si>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</si>
  <si>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</si>
  <si>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</si>
  <si>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</si>
  <si>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</si>
  <si>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</si>
  <si>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</si>
  <si>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</si>
  <si>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</si>
  <si>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</si>
  <si>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</si>
  <si>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</si>
  <si>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</si>
  <si>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</si>
  <si>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</si>
  <si>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</si>
  <si>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</si>
  <si>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</si>
  <si>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</si>
  <si>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</si>
  <si>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</si>
  <si>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</si>
  <si>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</si>
  <si>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</si>
  <si>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</si>
  <si>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</si>
  <si>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</si>
  <si>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</si>
  <si>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</si>
  <si>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</si>
  <si>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</si>
  <si>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</si>
  <si>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</si>
  <si>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</si>
  <si>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</si>
  <si>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</si>
  <si>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</si>
  <si>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</si>
  <si>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</si>
  <si>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</si>
  <si>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</si>
  <si>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</si>
  <si>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</si>
  <si>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</si>
  <si>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</si>
  <si>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</si>
  <si>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</si>
  <si>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</si>
  <si>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</si>
  <si>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</si>
  <si>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</si>
  <si>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</si>
  <si>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</si>
  <si>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</si>
  <si>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</si>
  <si>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</si>
  <si>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</si>
  <si>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</si>
  <si>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</si>
  <si>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</si>
  <si>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</si>
  <si>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</si>
  <si>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</si>
  <si>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</si>
  <si>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</si>
  <si>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</si>
  <si>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</si>
  <si>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</si>
  <si>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</si>
  <si>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</si>
  <si>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</si>
  <si>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</si>
  <si>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</si>
  <si>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</si>
  <si>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</si>
  <si>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</si>
  <si>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</si>
  <si>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</si>
  <si>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</si>
  <si>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</si>
  <si>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</si>
  <si>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</si>
  <si>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</si>
  <si>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</si>
  <si>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</si>
  <si>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</si>
  <si>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</si>
  <si>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</si>
  <si>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</si>
  <si>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</si>
  <si>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</si>
  <si>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</si>
  <si>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</si>
  <si>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</si>
  <si>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</si>
  <si>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</si>
  <si>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</si>
  <si>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</si>
  <si>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</si>
  <si>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</si>
  <si>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</si>
  <si>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</si>
  <si>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</si>
  <si>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</si>
  <si>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</si>
  <si>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</si>
  <si>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</si>
  <si>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</si>
  <si>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</si>
  <si>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</si>
  <si>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</si>
  <si>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</si>
  <si>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</si>
  <si>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</si>
  <si>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</si>
  <si>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</si>
  <si>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</si>
  <si>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</si>
  <si>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</si>
  <si>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</si>
  <si>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</si>
  <si>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</si>
  <si>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</si>
  <si>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</si>
  <si>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</si>
  <si>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</si>
  <si>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</si>
  <si>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</si>
  <si>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</si>
  <si>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</si>
  <si>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</si>
  <si>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</si>
  <si>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</si>
  <si>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</si>
  <si>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</si>
  <si>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</si>
  <si>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</si>
  <si>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</si>
  <si>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</si>
  <si>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</si>
  <si>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</si>
  <si>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</si>
  <si>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</si>
  <si>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</si>
  <si>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</si>
  <si>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</si>
  <si>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</si>
  <si>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</si>
  <si>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</si>
  <si>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</si>
  <si>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</si>
  <si>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</si>
  <si>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</si>
  <si>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</si>
  <si>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</si>
  <si>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</si>
  <si>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</si>
  <si>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</si>
  <si>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</si>
  <si>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</si>
  <si>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</si>
  <si>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</si>
  <si>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</si>
  <si>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</si>
  <si>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</si>
  <si>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</si>
  <si>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</si>
  <si>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</si>
  <si>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</si>
  <si>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</si>
  <si>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</si>
  <si>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</si>
  <si>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</si>
  <si>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</si>
  <si>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</si>
  <si>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</si>
  <si>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</si>
  <si>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</si>
  <si>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</si>
  <si>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</si>
  <si>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</si>
  <si>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</si>
  <si>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</si>
  <si>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</si>
  <si>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</si>
  <si>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</si>
  <si>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</si>
  <si>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</si>
  <si>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</si>
  <si>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</si>
  <si>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</si>
  <si>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</si>
  <si>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</si>
  <si>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</si>
  <si>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</si>
  <si>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</si>
  <si>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</si>
  <si>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</si>
  <si>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</si>
  <si>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</si>
  <si>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</si>
  <si>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</si>
  <si>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</si>
  <si>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</si>
  <si>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</si>
  <si>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</si>
  <si>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</si>
  <si>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</si>
  <si>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</si>
  <si>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</si>
  <si>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</si>
  <si>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</si>
  <si>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</si>
  <si>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</si>
  <si>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</si>
  <si>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</si>
  <si>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</si>
  <si>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</si>
  <si>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</si>
  <si>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</si>
  <si>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</si>
  <si>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</si>
  <si>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</si>
  <si>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</si>
  <si>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</si>
  <si>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</si>
  <si>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</si>
  <si>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</si>
  <si>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</si>
  <si>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</si>
  <si>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</si>
  <si>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</si>
  <si>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</si>
  <si>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</si>
  <si>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</si>
  <si>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</si>
  <si>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</si>
  <si>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</si>
  <si>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</si>
  <si>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</si>
  <si>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</si>
  <si>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</si>
  <si>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</si>
  <si>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</si>
  <si>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</si>
  <si>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</si>
  <si>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</si>
  <si>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</si>
  <si>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</si>
  <si>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</si>
  <si>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</si>
  <si>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</si>
  <si>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</si>
  <si>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</si>
  <si>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</si>
  <si>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</si>
  <si>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</si>
  <si>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</si>
  <si>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</si>
  <si>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</si>
  <si>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</si>
  <si>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</si>
  <si>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</si>
  <si>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</si>
  <si>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</si>
  <si>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</si>
  <si>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</si>
  <si>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</si>
  <si>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</si>
  <si>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</si>
  <si>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</si>
  <si>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</si>
  <si>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</si>
  <si>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</si>
  <si>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</si>
  <si>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</si>
  <si>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</si>
  <si>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</si>
  <si>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</si>
  <si>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</si>
  <si>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</si>
  <si>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</si>
  <si>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</si>
  <si>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</si>
  <si>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</si>
  <si>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</si>
  <si>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</si>
  <si>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</si>
  <si>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</si>
  <si>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</si>
  <si>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</si>
  <si>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</si>
  <si>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</si>
  <si>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</si>
  <si>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</si>
  <si>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</si>
  <si>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</si>
  <si>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</si>
  <si>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</si>
  <si>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</si>
  <si>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</si>
  <si>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</si>
  <si>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</si>
  <si>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</si>
  <si>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</si>
  <si>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</si>
  <si>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</si>
  <si>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</si>
  <si>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</si>
  <si>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</si>
  <si>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</si>
  <si>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</si>
  <si>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</si>
  <si>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</si>
  <si>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</si>
  <si>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</si>
  <si>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</si>
  <si>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</si>
  <si>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</si>
  <si>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</si>
  <si>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</si>
  <si>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</si>
  <si>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</si>
  <si>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</si>
  <si>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</si>
  <si>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</si>
  <si>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</si>
  <si>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</si>
  <si>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</si>
  <si>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</si>
  <si>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</si>
  <si>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</si>
  <si>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</si>
  <si>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</si>
  <si>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</si>
  <si>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</si>
  <si>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</si>
  <si>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</si>
  <si>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</si>
  <si>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</si>
  <si>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</si>
  <si>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</si>
  <si>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</si>
  <si>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</si>
  <si>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</si>
  <si>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</si>
  <si>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</si>
  <si>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</si>
  <si>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</si>
  <si>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</si>
  <si>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</si>
  <si>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</si>
  <si>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</si>
  <si>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</si>
  <si>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</si>
  <si>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</si>
  <si>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</si>
  <si>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</si>
  <si>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</si>
  <si>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</si>
  <si>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</si>
  <si>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</si>
  <si>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</si>
  <si>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</si>
  <si>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</si>
  <si>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</si>
  <si>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</si>
  <si>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</si>
  <si>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</si>
  <si>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</si>
  <si>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</si>
  <si>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</si>
  <si>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</si>
  <si>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</si>
  <si>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</si>
  <si>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</si>
  <si>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</si>
  <si>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</si>
  <si>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</si>
  <si>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</si>
  <si>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</si>
  <si>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</si>
  <si>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</si>
  <si>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</si>
  <si>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</si>
  <si>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</si>
  <si>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</si>
  <si>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</si>
  <si>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</si>
  <si>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</si>
  <si>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</si>
  <si>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</si>
  <si>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</si>
  <si>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</si>
  <si>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</si>
  <si>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</si>
  <si>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</si>
  <si>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</si>
  <si>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</si>
  <si>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</si>
  <si>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</si>
  <si>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</si>
  <si>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</si>
  <si>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</si>
  <si>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</si>
  <si>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</si>
  <si>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</si>
  <si>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</si>
  <si>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</si>
  <si>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</si>
  <si>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</si>
  <si>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</si>
  <si>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</si>
  <si>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</si>
  <si>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</si>
  <si>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</si>
  <si>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</si>
  <si>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</si>
  <si>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</si>
  <si>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</si>
  <si>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</si>
  <si>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</si>
  <si>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</si>
  <si>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</si>
  <si>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</si>
  <si>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</si>
  <si>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</si>
  <si>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</si>
  <si>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</si>
  <si>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</si>
  <si>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</si>
  <si>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</si>
  <si>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</si>
  <si>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</si>
  <si>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</si>
  <si>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</si>
  <si>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</si>
  <si>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</si>
  <si>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</si>
  <si>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</si>
  <si>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</si>
  <si>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</si>
  <si>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</si>
  <si>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</si>
  <si>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</si>
  <si>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</si>
  <si>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</si>
  <si>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</si>
  <si>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</si>
  <si>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</si>
  <si>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</si>
  <si>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</si>
  <si>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</si>
  <si>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</si>
  <si>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</si>
  <si>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</si>
  <si>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</si>
  <si>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</si>
  <si>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</si>
  <si>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</si>
  <si>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</si>
  <si>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</si>
  <si>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</si>
  <si>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</si>
  <si>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</si>
  <si>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</si>
  <si>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</si>
  <si>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</si>
  <si>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</si>
  <si>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</si>
  <si>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</si>
  <si>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</si>
  <si>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</si>
  <si>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</si>
  <si>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</si>
  <si>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</si>
  <si>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</si>
  <si>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</si>
  <si>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</si>
  <si>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</si>
  <si>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</si>
  <si>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</si>
  <si>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</si>
  <si>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</si>
  <si>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</si>
  <si>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</si>
  <si>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</si>
  <si>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</si>
  <si>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</si>
  <si>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</si>
  <si>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</si>
  <si>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</si>
  <si>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</si>
  <si>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</si>
  <si>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</si>
  <si>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</si>
  <si>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</si>
  <si>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</si>
  <si>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</si>
  <si>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</si>
  <si>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</si>
  <si>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</si>
  <si>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</si>
  <si>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</si>
  <si>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</si>
  <si>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</si>
  <si>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</si>
  <si>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</si>
  <si>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</si>
  <si>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</si>
  <si>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</si>
  <si>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</si>
  <si>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</si>
  <si>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</si>
  <si>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</si>
  <si>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</si>
  <si>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</si>
  <si>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</si>
  <si>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</si>
  <si>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</si>
  <si>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</si>
  <si>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</si>
  <si>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</si>
  <si>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</si>
  <si>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</si>
  <si>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</si>
  <si>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</si>
  <si>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</si>
  <si>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</si>
  <si>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</si>
  <si>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</si>
  <si>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</si>
  <si>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</si>
  <si>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</si>
  <si>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</si>
  <si>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</si>
  <si>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</si>
  <si>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</si>
  <si>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</si>
  <si>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</si>
  <si>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</si>
  <si>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</si>
  <si>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</si>
  <si>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</si>
  <si>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</si>
  <si>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</si>
  <si>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</si>
  <si>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</si>
  <si>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</si>
  <si>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</si>
  <si>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</si>
  <si>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</si>
  <si>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</si>
  <si>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</si>
  <si>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</si>
  <si>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</si>
  <si>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</si>
  <si>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</si>
  <si>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</si>
  <si>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</si>
  <si>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</si>
  <si>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</si>
  <si>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</si>
  <si>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</si>
  <si>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</si>
  <si>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</si>
  <si>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</si>
  <si>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</si>
  <si>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</si>
  <si>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</si>
  <si>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</si>
  <si>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</si>
  <si>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</si>
  <si>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</si>
  <si>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</si>
  <si>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</si>
  <si>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</si>
  <si>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</si>
  <si>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</si>
  <si>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</si>
  <si>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</si>
  <si>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</si>
  <si>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</si>
  <si>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</si>
  <si>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</si>
  <si>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</si>
  <si>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</si>
  <si>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</si>
  <si>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</si>
  <si>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</si>
  <si>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</si>
  <si>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</si>
  <si>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</si>
  <si>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</si>
  <si>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</si>
  <si>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</si>
  <si>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</si>
  <si>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</si>
  <si>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</si>
  <si>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</si>
  <si>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</si>
  <si>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</si>
  <si>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</si>
  <si>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</si>
  <si>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</si>
  <si>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</si>
  <si>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</si>
  <si>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</si>
  <si>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</si>
  <si>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</si>
  <si>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</si>
  <si>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</si>
  <si>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</si>
  <si>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</si>
  <si>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</si>
  <si>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</si>
  <si>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</si>
  <si>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</si>
  <si>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</si>
  <si>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</si>
  <si>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</si>
  <si>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</si>
  <si>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</si>
  <si>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</si>
  <si>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</si>
  <si>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</si>
  <si>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</si>
  <si>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</si>
  <si>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</si>
  <si>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</si>
  <si>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</si>
  <si>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</si>
  <si>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</si>
  <si>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</si>
  <si>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</si>
  <si>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</si>
  <si>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</si>
  <si>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</si>
  <si>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</si>
  <si>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</si>
  <si>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</si>
  <si>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</si>
  <si>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</si>
  <si>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</si>
  <si>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</si>
  <si>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</si>
  <si>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</si>
  <si>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</si>
  <si>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</si>
  <si>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</si>
  <si>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</si>
  <si>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</si>
  <si>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</si>
  <si>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</si>
  <si>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</si>
  <si>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</si>
  <si>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</si>
  <si>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</si>
  <si>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</si>
  <si>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</si>
  <si>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</si>
  <si>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</si>
  <si>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</si>
  <si>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</si>
  <si>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</si>
  <si>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</si>
  <si>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</si>
  <si>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</si>
  <si>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</si>
  <si>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</si>
  <si>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</si>
  <si>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</si>
  <si>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</si>
  <si>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</si>
  <si>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</si>
  <si>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</si>
  <si>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</si>
  <si>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</si>
  <si>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</si>
  <si>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</si>
  <si>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</si>
  <si>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</si>
  <si>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</si>
  <si>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</si>
  <si>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</si>
  <si>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</si>
  <si>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</si>
  <si>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</si>
  <si>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</si>
  <si>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</si>
  <si>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</si>
  <si>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</si>
  <si>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</si>
  <si>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</si>
  <si>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</si>
  <si>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</si>
  <si>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</si>
  <si>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</si>
  <si>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</si>
  <si>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</si>
  <si>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</si>
  <si>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</si>
  <si>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</si>
  <si>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</si>
  <si>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</si>
  <si>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</si>
  <si>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</si>
  <si>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</si>
  <si>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</si>
  <si>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</si>
  <si>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</si>
  <si>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</si>
  <si>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</si>
  <si>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</si>
  <si>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</si>
  <si>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</si>
  <si>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</si>
  <si>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</si>
  <si>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</si>
  <si>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</si>
  <si>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</si>
  <si>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</si>
  <si>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</si>
  <si>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</si>
  <si>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</si>
  <si>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</si>
  <si>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</si>
  <si>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</si>
  <si>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</si>
  <si>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</si>
  <si>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</si>
  <si>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</si>
  <si>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</si>
  <si>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</si>
  <si>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</si>
  <si>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</si>
  <si>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</si>
  <si>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</si>
  <si>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</si>
  <si>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</si>
  <si>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</si>
  <si>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</si>
  <si>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</si>
  <si>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</si>
  <si>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</si>
  <si>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</si>
  <si>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</si>
  <si>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</si>
  <si>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</si>
  <si>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</si>
  <si>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</si>
  <si>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</si>
  <si>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</si>
  <si>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</si>
  <si>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</si>
  <si>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</si>
  <si>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</si>
  <si>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</si>
  <si>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</si>
  <si>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</si>
  <si>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</si>
  <si>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</si>
  <si>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</si>
  <si>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</si>
  <si>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</si>
  <si>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</si>
  <si>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</si>
  <si>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</si>
  <si>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</si>
  <si>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</si>
  <si>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</si>
  <si>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</si>
  <si>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</si>
  <si>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</si>
  <si>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</si>
  <si>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</si>
  <si>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</si>
  <si>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</si>
  <si>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</si>
  <si>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</si>
  <si>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</si>
  <si>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</si>
  <si>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</si>
  <si>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</si>
  <si>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</si>
  <si>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</si>
  <si>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</si>
  <si>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</si>
  <si>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</si>
  <si>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</si>
  <si>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</si>
  <si>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</si>
  <si>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</si>
  <si>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</si>
  <si>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</si>
  <si>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</si>
  <si>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</si>
  <si>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</si>
  <si>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</si>
  <si>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</si>
  <si>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</si>
  <si>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</si>
  <si>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</si>
  <si>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</si>
  <si>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</si>
  <si>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</si>
  <si>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</si>
  <si>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</si>
  <si>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</si>
  <si>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</si>
  <si>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</si>
  <si>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</si>
  <si>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</si>
  <si>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</si>
  <si>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</si>
  <si>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</si>
  <si>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</si>
  <si>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</si>
  <si>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</si>
  <si>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</si>
  <si>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</si>
  <si>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</si>
  <si>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</si>
  <si>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</si>
  <si>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</si>
  <si>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</si>
  <si>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</si>
  <si>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</si>
  <si>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</si>
  <si>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</si>
  <si>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</si>
  <si>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</si>
  <si>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</si>
  <si>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</si>
  <si>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</si>
  <si>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</si>
  <si>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</si>
  <si>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</si>
  <si>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</si>
  <si>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</si>
  <si>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</si>
  <si>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</si>
  <si>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</si>
  <si>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</si>
  <si>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</si>
  <si>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</si>
  <si>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</si>
  <si>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</si>
  <si>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</si>
  <si>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</si>
  <si>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</si>
  <si>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</si>
  <si>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</si>
  <si>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</si>
  <si>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</si>
  <si>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</si>
  <si>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</si>
  <si>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</si>
  <si>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</si>
  <si>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</si>
  <si>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</si>
  <si>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</si>
  <si>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</si>
  <si>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</si>
  <si>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</si>
  <si>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</si>
  <si>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</si>
  <si>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</si>
  <si>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</si>
  <si>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</si>
  <si>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</si>
  <si>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</si>
  <si>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</si>
  <si>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</si>
  <si>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</si>
  <si>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</si>
  <si>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</si>
  <si>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</si>
  <si>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</si>
  <si>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</si>
  <si>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</si>
  <si>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</si>
  <si>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</si>
  <si>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</si>
  <si>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</si>
  <si>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</si>
  <si>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</si>
  <si>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</si>
  <si>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</si>
  <si>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</si>
  <si>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</si>
  <si>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</si>
  <si>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</si>
  <si>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</si>
  <si>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</si>
  <si>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</si>
  <si>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</si>
  <si>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</si>
  <si>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</si>
  <si>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</si>
  <si>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</si>
  <si>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</si>
  <si>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</si>
  <si>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</si>
  <si>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</si>
  <si>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</si>
  <si>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</si>
  <si>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</si>
  <si>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</si>
  <si>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</si>
  <si>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</si>
  <si>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</si>
  <si>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</si>
  <si>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</si>
  <si>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</si>
  <si>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</si>
  <si>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</si>
  <si>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</si>
  <si>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</si>
  <si>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</si>
  <si>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</si>
  <si>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</si>
  <si>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</si>
  <si>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</si>
  <si>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</si>
  <si>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</si>
  <si>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</si>
  <si>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</si>
  <si>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</si>
  <si>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</si>
  <si>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</si>
  <si>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</si>
  <si>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</si>
  <si>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</si>
  <si>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</si>
  <si>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</si>
  <si>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</si>
  <si>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</si>
  <si>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</si>
  <si>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</si>
  <si>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</si>
  <si>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</si>
  <si>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</si>
  <si>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</si>
  <si>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</si>
  <si>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</si>
  <si>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</si>
  <si>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</si>
  <si>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</si>
  <si>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</si>
  <si>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</si>
  <si>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</si>
  <si>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</si>
  <si>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</si>
  <si>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</si>
  <si>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</si>
  <si>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</si>
  <si>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</si>
  <si>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</si>
  <si>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</si>
  <si>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</si>
  <si>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</si>
  <si>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</si>
  <si>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</si>
  <si>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</si>
  <si>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</si>
  <si>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</si>
  <si>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</si>
  <si>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</si>
  <si>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</si>
  <si>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</si>
  <si>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</si>
  <si>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</si>
  <si>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</si>
  <si>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</si>
  <si>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</si>
  <si>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</si>
  <si>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</si>
  <si>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</si>
  <si>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</si>
  <si>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</si>
  <si>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</si>
  <si>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</si>
  <si>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</si>
  <si>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</si>
  <si>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</si>
  <si>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</si>
  <si>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</si>
  <si>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</si>
  <si>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</si>
  <si>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</si>
  <si>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</si>
  <si>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</si>
  <si>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</si>
  <si>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</si>
  <si>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</si>
  <si>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</si>
  <si>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</si>
  <si>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</si>
  <si>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</si>
  <si>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</si>
  <si>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</si>
  <si>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</si>
  <si>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</si>
  <si>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</si>
  <si>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</si>
  <si>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</si>
  <si>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</si>
  <si>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</si>
  <si>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</si>
  <si>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</si>
  <si>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</si>
  <si>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</si>
  <si>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</si>
  <si>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</si>
  <si>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</si>
  <si>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</si>
  <si>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</si>
  <si>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</si>
  <si>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</si>
  <si>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</si>
  <si>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</si>
  <si>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</si>
  <si>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</si>
  <si>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</si>
  <si>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</si>
  <si>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</si>
  <si>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</si>
  <si>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</si>
  <si>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</si>
  <si>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</si>
  <si>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</si>
  <si>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</si>
  <si>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</si>
  <si>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</si>
  <si>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</si>
  <si>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</si>
  <si>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</si>
  <si>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</si>
  <si>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</si>
  <si>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</si>
  <si>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</si>
  <si>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</si>
  <si>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</si>
  <si>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</si>
  <si>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</si>
  <si>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</si>
  <si>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</si>
  <si>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</si>
  <si>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</si>
  <si>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</si>
  <si>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</si>
  <si>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</si>
  <si>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</si>
  <si>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</si>
  <si>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</si>
  <si>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</si>
  <si>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</si>
  <si>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</si>
  <si>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</si>
  <si>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</si>
  <si>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</si>
  <si>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</si>
  <si>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</si>
  <si>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</si>
  <si>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</si>
  <si>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</si>
  <si>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</si>
  <si>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</si>
  <si>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</si>
  <si>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</si>
  <si>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</si>
  <si>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</si>
  <si>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</si>
  <si>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</si>
  <si>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</si>
  <si>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</si>
  <si>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</si>
  <si>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</si>
  <si>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</si>
  <si>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</si>
  <si>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</si>
  <si>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</si>
  <si>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</si>
  <si>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</si>
  <si>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</si>
  <si>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</si>
  <si>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</si>
  <si>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</si>
  <si>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</si>
  <si>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</si>
  <si>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</si>
  <si>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</si>
  <si>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</si>
  <si>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</si>
  <si>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</si>
  <si>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</si>
  <si>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</si>
  <si>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</si>
  <si>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</si>
  <si>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</si>
  <si>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</si>
  <si>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</si>
  <si>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</si>
  <si>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</si>
  <si>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</si>
  <si>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</si>
  <si>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</si>
  <si>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</si>
  <si>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</si>
  <si>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</si>
  <si>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</si>
  <si>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</si>
  <si>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</si>
  <si>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</si>
  <si>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</si>
  <si>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</si>
  <si>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</si>
  <si>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</si>
  <si>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</si>
  <si>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</si>
  <si>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</si>
  <si>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</si>
  <si>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</si>
  <si>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</si>
  <si>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</si>
  <si>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</si>
  <si>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</si>
  <si>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</si>
  <si>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</si>
  <si>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</si>
  <si>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</si>
  <si>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</si>
  <si>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</si>
  <si>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</si>
  <si>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</si>
  <si>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</si>
  <si>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</si>
  <si>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</si>
  <si>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</si>
  <si>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</si>
  <si>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</si>
  <si>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</si>
  <si>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</si>
  <si>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</si>
  <si>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</si>
  <si>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</si>
  <si>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</si>
  <si>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</si>
  <si>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</si>
  <si>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</si>
  <si>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</si>
  <si>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</si>
  <si>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</si>
  <si>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</si>
  <si>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</si>
  <si>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</si>
  <si>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</si>
  <si>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</si>
  <si>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</si>
  <si>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</si>
  <si>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</si>
  <si>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</si>
  <si>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</si>
  <si>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</si>
  <si>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</si>
  <si>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</si>
  <si>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</si>
  <si>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</si>
  <si>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</si>
  <si>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</si>
  <si>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</si>
  <si>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</si>
  <si>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</si>
  <si>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</si>
  <si>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</si>
  <si>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</si>
  <si>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</si>
  <si>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</si>
  <si>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</si>
  <si>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</si>
  <si>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</si>
  <si>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</si>
  <si>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</si>
  <si>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</si>
  <si>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</si>
  <si>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</si>
  <si>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</si>
  <si>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</si>
  <si>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</si>
  <si>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</si>
  <si>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</si>
  <si>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</si>
  <si>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</si>
  <si>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</si>
  <si>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</si>
  <si>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</si>
  <si>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</si>
  <si>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</si>
  <si>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</si>
  <si>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</si>
  <si>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</si>
  <si>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</si>
  <si>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</si>
  <si>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</si>
  <si>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</si>
  <si>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</si>
  <si>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</si>
  <si>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</si>
  <si>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</si>
  <si>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</si>
  <si>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</si>
  <si>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</si>
  <si>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</si>
  <si>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</si>
  <si>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</si>
  <si>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</si>
  <si>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</si>
  <si>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</si>
  <si>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</si>
  <si>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</si>
  <si>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</si>
  <si>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</si>
  <si>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</si>
  <si>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</si>
  <si>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</si>
  <si>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</si>
  <si>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</si>
  <si>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</si>
  <si>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</si>
  <si>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</si>
  <si>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</si>
  <si>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</si>
  <si>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</si>
  <si>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</si>
  <si>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</si>
  <si>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</si>
  <si>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</si>
  <si>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</si>
  <si>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</si>
  <si>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</si>
  <si>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</si>
  <si>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</si>
  <si>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</si>
  <si>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</si>
  <si>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</si>
  <si>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</si>
  <si>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</si>
  <si>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</si>
  <si>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</si>
  <si>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</si>
  <si>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</si>
  <si>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</si>
  <si>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</si>
  <si>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</si>
  <si>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</si>
  <si>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</si>
  <si>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</si>
  <si>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</si>
  <si>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</si>
  <si>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</si>
  <si>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</si>
  <si>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</si>
  <si>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</si>
  <si>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</si>
  <si>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</si>
  <si>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</si>
  <si>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</si>
  <si>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</si>
  <si>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</si>
  <si>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</si>
  <si>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</si>
  <si>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</si>
  <si>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</si>
  <si>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</si>
  <si>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</si>
  <si>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</si>
  <si>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</si>
  <si>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</si>
  <si>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</si>
  <si>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</si>
  <si>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</si>
  <si>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</si>
  <si>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</si>
  <si>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</si>
  <si>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</si>
  <si>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</si>
  <si>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</si>
  <si>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</si>
  <si>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</si>
  <si>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</si>
  <si>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</si>
  <si>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</si>
  <si>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</si>
  <si>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</si>
  <si>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</si>
  <si>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</si>
  <si>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</si>
  <si>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</si>
  <si>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</si>
  <si>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</si>
  <si>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</si>
  <si>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</si>
  <si>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</si>
  <si>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</si>
  <si>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</si>
  <si>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</si>
  <si>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</si>
  <si>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</si>
  <si>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</si>
  <si>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</si>
  <si>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</si>
  <si>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</si>
  <si>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</si>
  <si>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</si>
  <si>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</si>
  <si>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</si>
  <si>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</si>
  <si>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</si>
  <si>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</si>
  <si>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</si>
  <si>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</si>
  <si>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</si>
  <si>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</si>
  <si>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</si>
  <si>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</si>
  <si>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</si>
  <si>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</si>
  <si>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</si>
  <si>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</si>
  <si>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</si>
  <si>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</si>
  <si>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</si>
  <si>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</si>
  <si>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</si>
  <si>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</si>
  <si>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</si>
  <si>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</si>
  <si>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</si>
  <si>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</si>
  <si>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</si>
  <si>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</si>
  <si>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</si>
  <si>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</si>
  <si>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</si>
  <si>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</si>
  <si>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</si>
  <si>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</si>
  <si>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</si>
  <si>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</si>
  <si>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</si>
  <si>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</si>
  <si>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</si>
  <si>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</si>
  <si>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</si>
  <si>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</si>
  <si>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</si>
  <si>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</si>
  <si>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</si>
  <si>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</si>
  <si>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</si>
  <si>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</si>
  <si>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</si>
  <si>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</si>
  <si>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</si>
  <si>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</si>
  <si>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</si>
  <si>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</si>
  <si>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</si>
  <si>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</si>
  <si>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</si>
  <si>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</si>
  <si>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</si>
  <si>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</si>
  <si>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</si>
  <si>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</si>
  <si>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</si>
  <si>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</si>
  <si>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</si>
  <si>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</si>
  <si>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</si>
  <si>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</si>
  <si>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</si>
  <si>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</si>
  <si>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</si>
  <si>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</si>
  <si>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</si>
  <si>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</si>
  <si>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</si>
  <si>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</si>
  <si>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</si>
  <si>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</si>
  <si>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</si>
  <si>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</si>
  <si>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</si>
  <si>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</si>
  <si>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</si>
  <si>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</si>
  <si>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</si>
  <si>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</si>
  <si>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</si>
  <si>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</si>
  <si>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</si>
  <si>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</si>
  <si>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</si>
  <si>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</si>
  <si>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</si>
  <si>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</si>
  <si>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</si>
  <si>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</si>
  <si>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</si>
  <si>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</si>
  <si>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</si>
  <si>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</si>
  <si>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</si>
  <si>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</si>
  <si>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</si>
  <si>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</si>
  <si>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</si>
  <si>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</si>
  <si>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</si>
  <si>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</si>
  <si>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</si>
  <si>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</si>
  <si>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</si>
  <si>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</si>
  <si>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</si>
  <si>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</si>
  <si>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</si>
  <si>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</si>
  <si>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</si>
  <si>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</si>
  <si>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</si>
  <si>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</si>
  <si>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</si>
  <si>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</si>
  <si>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</si>
  <si>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</si>
  <si>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</si>
  <si>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</si>
  <si>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</si>
  <si>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</si>
  <si>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</si>
  <si>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</si>
  <si>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</si>
  <si>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</si>
  <si>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</si>
  <si>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</si>
  <si>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</si>
  <si>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</si>
  <si>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</si>
  <si>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</si>
  <si>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</si>
  <si>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</si>
  <si>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</si>
  <si>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</si>
  <si>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</si>
  <si>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</si>
  <si>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</si>
  <si>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</si>
  <si>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</si>
  <si>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</si>
  <si>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</si>
  <si>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</si>
  <si>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</si>
  <si>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</si>
  <si>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</si>
  <si>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</si>
  <si>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</si>
  <si>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</si>
  <si>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</si>
  <si>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</si>
  <si>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</si>
  <si>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</si>
  <si>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</si>
  <si>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</si>
  <si>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</si>
  <si>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</si>
  <si>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</si>
  <si>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</si>
  <si>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</si>
  <si>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</si>
  <si>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</si>
  <si>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</si>
  <si>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</si>
  <si>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</si>
  <si>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</si>
  <si>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</si>
  <si>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</si>
  <si>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</si>
  <si>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</si>
  <si>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</si>
  <si>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</si>
  <si>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</si>
  <si>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</si>
  <si>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</si>
  <si>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</si>
  <si>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</si>
  <si>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</si>
  <si>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</si>
  <si>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</si>
  <si>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</si>
  <si>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</si>
  <si>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</si>
  <si>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</si>
  <si>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</si>
  <si>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</si>
  <si>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</si>
  <si>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</si>
  <si>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</si>
  <si>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</si>
  <si>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</si>
  <si>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</si>
  <si>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</si>
  <si>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</si>
  <si>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</si>
  <si>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</si>
  <si>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</si>
  <si>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</si>
  <si>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</si>
  <si>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</si>
  <si>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</si>
  <si>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</si>
  <si>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</si>
  <si>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</si>
  <si>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</si>
  <si>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</si>
  <si>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</si>
  <si>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</si>
  <si>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</si>
  <si>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</si>
  <si>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</si>
  <si>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</si>
  <si>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</si>
  <si>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</si>
  <si>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</si>
  <si>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</si>
  <si>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</si>
  <si>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</si>
  <si>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</si>
  <si>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</si>
  <si>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</si>
  <si>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</si>
  <si>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</si>
  <si>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</si>
  <si>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</si>
  <si>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</si>
  <si>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</si>
  <si>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</si>
  <si>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</si>
  <si>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</si>
  <si>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</si>
  <si>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</si>
  <si>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</si>
  <si>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</si>
  <si>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</si>
  <si>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</si>
  <si>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</si>
  <si>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</si>
  <si>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</si>
  <si>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</si>
  <si>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</si>
  <si>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</si>
  <si>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</si>
  <si>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</si>
  <si>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</si>
  <si>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</si>
  <si>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</si>
  <si>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</si>
  <si>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</si>
  <si>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</si>
  <si>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</si>
  <si>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</si>
  <si>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</si>
  <si>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</si>
  <si>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</si>
  <si>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</si>
  <si>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</si>
  <si>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</si>
  <si>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</si>
  <si>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</si>
  <si>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</si>
  <si>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</si>
  <si>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</si>
  <si>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</si>
  <si>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</si>
  <si>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</si>
  <si>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</si>
  <si>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</si>
  <si>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</si>
  <si>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</si>
  <si>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</si>
  <si>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</si>
  <si>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</si>
  <si>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</si>
  <si>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</si>
  <si>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</si>
  <si>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</si>
  <si>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</si>
  <si>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</si>
  <si>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</si>
  <si>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</si>
  <si>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</si>
  <si>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</si>
  <si>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</si>
  <si>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</si>
  <si>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</si>
  <si>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</si>
  <si>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</si>
  <si>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</si>
  <si>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</si>
  <si>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</si>
  <si>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</si>
  <si>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</si>
  <si>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</si>
  <si>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</si>
  <si>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</si>
  <si>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</si>
  <si>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</si>
  <si>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</si>
  <si>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</si>
  <si>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</si>
  <si>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</si>
  <si>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</si>
  <si>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</si>
  <si>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</si>
  <si>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</si>
  <si>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</si>
  <si>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</si>
  <si>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</si>
  <si>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</si>
  <si>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</si>
  <si>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</si>
  <si>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</si>
  <si>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</si>
  <si>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</si>
  <si>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</si>
  <si>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</si>
  <si>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</si>
  <si>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</si>
  <si>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</si>
  <si>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</si>
  <si>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</si>
  <si>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</si>
  <si>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</si>
  <si>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</si>
  <si>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</si>
  <si>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</si>
  <si>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</si>
  <si>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</si>
  <si>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</si>
  <si>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</si>
  <si>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</si>
  <si>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</si>
  <si>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</si>
  <si>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</si>
  <si>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</si>
  <si>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</si>
  <si>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</si>
  <si>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</si>
  <si>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</si>
  <si>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</si>
  <si>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</si>
  <si>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</si>
  <si>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</si>
  <si>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</si>
  <si>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</si>
  <si>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</si>
  <si>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</si>
  <si>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</si>
  <si>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</si>
  <si>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</si>
  <si>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</si>
  <si>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</si>
  <si>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</si>
  <si>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</si>
  <si>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</si>
  <si>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</si>
  <si>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</si>
  <si>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</si>
  <si>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</si>
  <si>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</si>
  <si>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</si>
  <si>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</si>
  <si>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</si>
  <si>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</si>
  <si>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</si>
  <si>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</si>
  <si>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</si>
  <si>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</si>
  <si>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</si>
  <si>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</si>
  <si>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</si>
  <si>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</si>
  <si>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</si>
  <si>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</si>
  <si>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</si>
  <si>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</si>
  <si>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</si>
  <si>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</si>
  <si>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</si>
  <si>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</si>
  <si>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</si>
  <si>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</si>
  <si>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</si>
  <si>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</si>
  <si>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</si>
  <si>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</si>
  <si>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</si>
  <si>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</si>
  <si>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</si>
  <si>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</si>
  <si>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</si>
  <si>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</si>
  <si>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</si>
  <si>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</si>
  <si>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</si>
  <si>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</si>
  <si>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</si>
  <si>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</si>
  <si>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</si>
  <si>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</si>
  <si>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</si>
  <si>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</si>
  <si>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</si>
  <si>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</si>
  <si>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</si>
  <si>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</si>
  <si>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</si>
  <si>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</si>
  <si>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</si>
  <si>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</si>
  <si>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</si>
  <si>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</si>
  <si>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</si>
  <si>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</si>
  <si>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</si>
  <si>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</si>
  <si>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</si>
  <si>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</si>
  <si>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</si>
  <si>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</si>
  <si>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</si>
  <si>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</si>
  <si>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</si>
  <si>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</si>
  <si>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</si>
  <si>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</si>
  <si>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</si>
  <si>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</si>
  <si>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</si>
  <si>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</si>
  <si>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</si>
  <si>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</si>
  <si>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</si>
  <si>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</si>
  <si>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</si>
  <si>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</si>
  <si>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</si>
  <si>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</si>
  <si>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</si>
  <si>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</si>
  <si>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</si>
  <si>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</si>
  <si>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</si>
  <si>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</si>
  <si>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</si>
  <si>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</si>
  <si>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</si>
  <si>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</si>
  <si>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</si>
  <si>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</si>
  <si>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</si>
  <si>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</si>
  <si>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</si>
  <si>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</si>
  <si>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</si>
  <si>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</si>
  <si>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</si>
  <si>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</si>
  <si>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</si>
  <si>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</si>
  <si>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</si>
  <si>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</si>
  <si>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</si>
  <si>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</si>
  <si>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</si>
  <si>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</si>
  <si>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</si>
  <si>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</si>
  <si>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</si>
  <si>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</si>
  <si>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</si>
  <si>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</si>
  <si>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</si>
  <si>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</si>
  <si>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</si>
  <si>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</si>
  <si>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</si>
  <si>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</si>
  <si>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</si>
  <si>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</si>
  <si>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</si>
  <si>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</si>
  <si>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</si>
  <si>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</si>
  <si>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</si>
  <si>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</si>
  <si>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</si>
  <si>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</si>
  <si>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</si>
  <si>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</si>
  <si>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</si>
  <si>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</si>
  <si>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</si>
  <si>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</si>
  <si>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</si>
  <si>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</si>
  <si>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</si>
  <si>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</si>
  <si>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</si>
  <si>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</si>
  <si>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</si>
  <si>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</si>
  <si>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</si>
  <si>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</si>
  <si>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</si>
  <si>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</si>
  <si>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</si>
  <si>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</si>
  <si>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</si>
  <si>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</si>
  <si>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</si>
  <si>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</si>
  <si>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</si>
  <si>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</si>
  <si>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</si>
  <si>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</si>
  <si>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</si>
  <si>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</si>
  <si>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</si>
  <si>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</si>
  <si>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</si>
  <si>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</si>
  <si>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</si>
  <si>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</si>
  <si>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</si>
  <si>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</si>
  <si>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</si>
  <si>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</si>
  <si>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</si>
  <si>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</si>
  <si>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</si>
  <si>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</si>
  <si>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</si>
  <si>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</si>
  <si>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</si>
  <si>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</si>
  <si>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</si>
  <si>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</si>
  <si>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</si>
  <si>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</si>
  <si>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</si>
  <si>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</si>
  <si>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</si>
  <si>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</si>
  <si>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</si>
  <si>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</si>
  <si>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</si>
  <si>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</si>
  <si>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</si>
  <si>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</si>
  <si>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</si>
  <si>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</si>
  <si>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</si>
  <si>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</si>
  <si>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</si>
  <si>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</si>
  <si>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</si>
  <si>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</si>
  <si>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</si>
  <si>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</si>
  <si>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</si>
  <si>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</si>
  <si>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</si>
  <si>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</si>
  <si>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</si>
  <si>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</si>
  <si>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</si>
  <si>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</si>
  <si>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</si>
  <si>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</si>
  <si>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</si>
  <si>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</si>
  <si>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</si>
  <si>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</si>
  <si>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</si>
  <si>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</si>
  <si>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</si>
  <si>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</si>
  <si>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</si>
  <si>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</si>
  <si>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</si>
  <si>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</si>
  <si>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</si>
  <si>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</si>
  <si>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</si>
  <si>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</si>
  <si>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</si>
  <si>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</si>
  <si>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</si>
  <si>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</si>
  <si>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</si>
  <si>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</si>
  <si>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</si>
  <si>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</si>
  <si>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</si>
  <si>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</si>
  <si>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</si>
  <si>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</si>
  <si>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</si>
  <si>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</si>
  <si>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</si>
  <si>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</si>
  <si>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</si>
  <si>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</si>
  <si>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</si>
  <si>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</si>
  <si>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</si>
  <si>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</si>
  <si>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</si>
  <si>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</si>
  <si>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</si>
  <si>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</si>
  <si>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</si>
  <si>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</si>
  <si>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</si>
  <si>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</si>
  <si>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</si>
  <si>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</si>
  <si>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</si>
  <si>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</si>
  <si>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</si>
  <si>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</si>
  <si>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</si>
  <si>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</si>
  <si>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</si>
  <si>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</si>
  <si>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</si>
  <si>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</si>
  <si>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</si>
  <si>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</si>
  <si>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</si>
  <si>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</si>
  <si>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</si>
  <si>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</si>
  <si>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</si>
  <si>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</si>
  <si>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</si>
  <si>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</si>
  <si>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</si>
  <si>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</si>
  <si>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</si>
  <si>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</si>
  <si>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</si>
  <si>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</si>
  <si>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</si>
  <si>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</si>
  <si>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</si>
  <si>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</si>
  <si>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</si>
  <si>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</si>
  <si>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</si>
  <si>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</si>
  <si>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</si>
  <si>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</si>
  <si>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</si>
  <si>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</si>
  <si>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</si>
  <si>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</si>
  <si>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</si>
  <si>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</si>
  <si>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</si>
  <si>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</si>
  <si>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</si>
  <si>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</si>
  <si>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</si>
  <si>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</si>
  <si>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</si>
  <si>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</si>
  <si>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</si>
  <si>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</si>
  <si>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</si>
  <si>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</si>
  <si>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</si>
  <si>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</si>
  <si>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</si>
  <si>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</si>
  <si>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</si>
  <si>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</si>
  <si>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</si>
  <si>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</si>
  <si>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</si>
  <si>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</si>
  <si>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</si>
  <si>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</si>
  <si>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</si>
  <si>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</si>
  <si>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</si>
  <si>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</si>
  <si>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</si>
  <si>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</si>
  <si>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</si>
  <si>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</si>
  <si>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</si>
  <si>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</si>
  <si>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</si>
  <si>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</si>
  <si>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</si>
  <si>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</si>
  <si>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</si>
  <si>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</si>
  <si>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</si>
  <si>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</si>
  <si>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</si>
  <si>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</si>
  <si>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</si>
  <si>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</si>
  <si>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</si>
  <si>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</si>
  <si>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</si>
  <si>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</si>
  <si>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</si>
  <si>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</si>
  <si>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</si>
  <si>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</si>
  <si>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</si>
  <si>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</si>
  <si>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</si>
  <si>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</si>
  <si>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</si>
  <si>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</si>
  <si>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</si>
  <si>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</si>
  <si>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</si>
  <si>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</si>
  <si>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</si>
  <si>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</si>
  <si>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</si>
  <si>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</si>
  <si>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</si>
  <si>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</si>
  <si>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</si>
  <si>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</si>
  <si>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</si>
  <si>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</si>
  <si>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</si>
  <si>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</si>
  <si>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</si>
  <si>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</si>
  <si>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</si>
  <si>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</si>
  <si>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</si>
  <si>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</si>
  <si>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</si>
  <si>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</si>
  <si>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</si>
  <si>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</si>
  <si>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</si>
  <si>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</si>
  <si>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</si>
  <si>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</si>
  <si>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</si>
  <si>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</si>
  <si>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</si>
  <si>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</si>
  <si>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</si>
  <si>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</si>
  <si>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</si>
  <si>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</si>
  <si>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</si>
  <si>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</si>
  <si>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</si>
  <si>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</si>
  <si>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</si>
  <si>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</si>
  <si>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</si>
  <si>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</si>
  <si>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</si>
  <si>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</si>
  <si>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</si>
  <si>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</si>
  <si>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</si>
  <si>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</si>
  <si>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</si>
  <si>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</si>
  <si>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</si>
  <si>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</si>
  <si>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</si>
  <si>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</si>
  <si>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</si>
  <si>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</si>
  <si>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</si>
  <si>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</si>
  <si>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</si>
  <si>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</si>
  <si>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</si>
  <si>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</si>
  <si>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</si>
  <si>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</si>
  <si>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</si>
  <si>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</si>
  <si>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</si>
  <si>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</si>
  <si>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</si>
  <si>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</si>
  <si>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</si>
  <si>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</si>
  <si>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</si>
  <si>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</si>
  <si>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</si>
  <si>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</si>
  <si>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</si>
  <si>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</si>
  <si>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</si>
  <si>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</si>
  <si>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</si>
  <si>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</si>
  <si>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</si>
  <si>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</si>
  <si>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</si>
  <si>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</si>
  <si>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</si>
  <si>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</si>
  <si>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</si>
  <si>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</si>
  <si>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</si>
  <si>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</si>
  <si>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</si>
  <si>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</si>
  <si>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</si>
  <si>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</si>
  <si>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</si>
  <si>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</si>
  <si>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</si>
  <si>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</si>
  <si>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</si>
  <si>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</si>
  <si>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</si>
  <si>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</si>
  <si>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</si>
  <si>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</si>
  <si>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</si>
  <si>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</si>
  <si>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</si>
  <si>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</si>
  <si>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</si>
  <si>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</si>
  <si>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</si>
  <si>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</si>
  <si>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</si>
  <si>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</si>
  <si>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</si>
  <si>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</si>
  <si>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</si>
  <si>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</si>
  <si>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</si>
  <si>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</si>
  <si>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</si>
  <si>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</si>
  <si>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</si>
  <si>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</si>
  <si>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</si>
  <si>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</si>
  <si>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</si>
  <si>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</si>
  <si>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</si>
  <si>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</si>
  <si>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</si>
  <si>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</si>
  <si>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</si>
  <si>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</si>
  <si>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</si>
  <si>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</si>
  <si>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</si>
  <si>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</si>
  <si>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</si>
  <si>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</si>
  <si>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</si>
  <si>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</si>
  <si>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</si>
  <si>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</si>
  <si>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</si>
  <si>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</si>
  <si>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</si>
  <si>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</si>
  <si>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</si>
  <si>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</si>
  <si>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</si>
  <si>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</si>
  <si>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</si>
  <si>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</si>
  <si>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</si>
  <si>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</si>
  <si>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</si>
  <si>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</si>
  <si>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</si>
  <si>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</si>
  <si>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</si>
  <si>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</si>
  <si>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</si>
  <si>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</si>
  <si>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</si>
  <si>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</si>
  <si>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</si>
  <si>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</si>
  <si>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</si>
  <si>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</si>
  <si>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</si>
  <si>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</si>
  <si>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</si>
  <si>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</si>
  <si>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</si>
  <si>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</si>
  <si>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</si>
  <si>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</si>
  <si>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</si>
  <si>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</si>
  <si>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</si>
  <si>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</si>
  <si>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</si>
  <si>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</si>
  <si>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</si>
  <si>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</si>
  <si>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</si>
  <si>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</si>
  <si>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</si>
  <si>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</si>
  <si>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</si>
  <si>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</si>
  <si>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</si>
  <si>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</si>
  <si>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</si>
  <si>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</si>
  <si>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</si>
  <si>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</si>
  <si>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</si>
  <si>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</si>
  <si>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</si>
  <si>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</si>
  <si>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</si>
  <si>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</si>
  <si>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</si>
  <si>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</si>
  <si>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</si>
  <si>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</si>
  <si>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</si>
  <si>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</si>
  <si>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</si>
  <si>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</si>
  <si>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</si>
  <si>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</si>
  <si>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</si>
  <si>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</si>
  <si>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</si>
  <si>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</si>
  <si>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</si>
  <si>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</si>
  <si>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</si>
  <si>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</si>
  <si>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</si>
  <si>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</si>
  <si>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</si>
  <si>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</si>
  <si>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</si>
  <si>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</si>
  <si>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</si>
  <si>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</si>
  <si>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</si>
  <si>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</si>
  <si>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</si>
  <si>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</si>
  <si>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</si>
  <si>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</si>
  <si>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</si>
  <si>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</si>
  <si>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</si>
  <si>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</si>
  <si>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</si>
  <si>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</si>
  <si>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</si>
  <si>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</si>
  <si>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</si>
  <si>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</si>
  <si>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</si>
  <si>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</si>
  <si>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</si>
  <si>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</si>
  <si>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</si>
  <si>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</si>
  <si>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</si>
  <si>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</si>
  <si>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</si>
  <si>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</si>
  <si>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</si>
  <si>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</si>
  <si>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</si>
  <si>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</si>
  <si>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</si>
  <si>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</si>
  <si>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</si>
  <si>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</si>
  <si>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</si>
  <si>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</si>
  <si>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</si>
  <si>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</si>
  <si>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</si>
  <si>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</si>
  <si>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</si>
  <si>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</si>
  <si>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</si>
  <si>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</si>
  <si>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</si>
  <si>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</si>
  <si>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</si>
  <si>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</si>
  <si>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</si>
  <si>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</si>
  <si>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</si>
  <si>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</si>
  <si>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</si>
  <si>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</si>
  <si>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</si>
  <si>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</si>
  <si>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</si>
  <si>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</si>
  <si>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</si>
  <si>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</si>
  <si>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</si>
  <si>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</si>
  <si>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</si>
  <si>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</si>
  <si>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</si>
  <si>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</si>
  <si>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</si>
  <si>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</si>
  <si>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</si>
  <si>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</si>
  <si>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</si>
  <si>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</si>
  <si>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</si>
  <si>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</si>
  <si>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</si>
  <si>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</si>
  <si>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</si>
  <si>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</si>
  <si>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</si>
  <si>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</si>
  <si>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</si>
  <si>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</si>
  <si>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</si>
  <si>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</si>
  <si>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</si>
  <si>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</si>
  <si>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</si>
  <si>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</si>
  <si>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</si>
  <si>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</si>
  <si>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</si>
  <si>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</si>
  <si>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</si>
  <si>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</si>
  <si>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</si>
  <si>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</si>
  <si>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</si>
  <si>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</si>
  <si>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</si>
  <si>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</si>
  <si>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</si>
  <si>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</si>
  <si>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</si>
  <si>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</si>
  <si>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</si>
  <si>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</si>
  <si>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</si>
  <si>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</si>
  <si>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</si>
  <si>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</si>
  <si>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</si>
  <si>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</si>
  <si>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</si>
  <si>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</si>
  <si>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</si>
  <si>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</si>
  <si>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</si>
  <si>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</si>
  <si>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</si>
  <si>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</si>
  <si>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</si>
  <si>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</si>
  <si>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</si>
  <si>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</si>
  <si>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</si>
  <si>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</si>
  <si>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</si>
  <si>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</si>
  <si>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</si>
  <si>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</si>
  <si>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</si>
  <si>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</si>
  <si>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</si>
  <si>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</si>
  <si>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</si>
  <si>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</si>
  <si>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</si>
  <si>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</si>
  <si>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</si>
  <si>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</si>
  <si>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</si>
  <si>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</si>
  <si>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</si>
  <si>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</si>
  <si>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</si>
  <si>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</si>
  <si>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</si>
  <si>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</si>
  <si>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</si>
  <si>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</si>
  <si>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</si>
  <si>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</si>
  <si>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</si>
  <si>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</si>
  <si>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</si>
  <si>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</si>
  <si>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</si>
  <si>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</si>
  <si>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</si>
  <si>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</si>
  <si>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</si>
  <si>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</si>
  <si>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</si>
  <si>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</si>
  <si>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</si>
  <si>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</si>
  <si>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</si>
  <si>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</si>
  <si>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</si>
  <si>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</si>
  <si>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</si>
  <si>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</si>
  <si>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</si>
  <si>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</si>
  <si>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</si>
  <si>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</si>
  <si>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</si>
  <si>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</si>
  <si>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</si>
  <si>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</si>
  <si>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</si>
  <si>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</si>
  <si>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</si>
  <si>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</si>
  <si>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</si>
  <si>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</si>
  <si>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</si>
  <si>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</si>
  <si>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</si>
  <si>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</si>
  <si>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</si>
  <si>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</si>
  <si>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</si>
  <si>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</si>
  <si>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</si>
  <si>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</si>
  <si>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</si>
  <si>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</si>
  <si>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</si>
  <si>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</si>
  <si>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</si>
  <si>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</si>
  <si>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</si>
  <si>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</si>
  <si>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</si>
  <si>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</si>
  <si>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</si>
  <si>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</si>
  <si>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</si>
  <si>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</si>
  <si>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</si>
  <si>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</si>
  <si>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</si>
  <si>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</si>
  <si>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</si>
  <si>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</si>
  <si>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</si>
  <si>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</si>
  <si>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</si>
  <si>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</si>
  <si>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</si>
  <si>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</si>
  <si>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</si>
  <si>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</si>
  <si>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</si>
  <si>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</si>
  <si>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</si>
  <si>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</si>
  <si>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</si>
  <si>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</si>
  <si>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</si>
  <si>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</si>
  <si>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</si>
  <si>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</si>
  <si>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</si>
  <si>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</si>
  <si>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</si>
  <si>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</si>
  <si>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</si>
  <si>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</si>
  <si>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</si>
  <si>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</si>
  <si>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</si>
  <si>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</si>
  <si>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</si>
  <si>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</si>
  <si>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</si>
  <si>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</si>
  <si>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</si>
  <si>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</si>
  <si>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</si>
  <si>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</si>
  <si>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</si>
  <si>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</si>
  <si>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</si>
  <si>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</si>
  <si>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</si>
  <si>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</si>
  <si>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</si>
  <si>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</si>
  <si>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</si>
  <si>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</si>
  <si>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</si>
  <si>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</si>
  <si>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</si>
  <si>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</si>
  <si>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</si>
  <si>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</si>
  <si>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</si>
  <si>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</si>
  <si>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</si>
  <si>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</si>
  <si>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</si>
  <si>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</si>
  <si>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</si>
  <si>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</si>
  <si>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</si>
  <si>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</si>
  <si>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</si>
  <si>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</si>
  <si>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</si>
  <si>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</si>
  <si>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</si>
  <si>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</si>
  <si>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</si>
  <si>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</si>
  <si>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</si>
  <si>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</si>
  <si>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</si>
  <si>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</si>
  <si>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</si>
  <si>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</si>
  <si>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</si>
  <si>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</si>
  <si>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</si>
  <si>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</si>
  <si>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</si>
  <si>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</si>
  <si>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</si>
  <si>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</si>
  <si>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</si>
  <si>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</si>
  <si>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</si>
  <si>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</si>
  <si>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</si>
  <si>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</si>
  <si>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</si>
  <si>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</si>
  <si>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</si>
  <si>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</si>
  <si>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</si>
  <si>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</si>
  <si>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</si>
  <si>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</si>
  <si>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</si>
  <si>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</si>
  <si>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</si>
  <si>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</si>
  <si>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</si>
  <si>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</si>
  <si>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</si>
  <si>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</si>
  <si>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</si>
  <si>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</si>
  <si>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</si>
  <si>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</si>
  <si>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</si>
  <si>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</si>
  <si>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</si>
  <si>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</si>
  <si>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</si>
  <si>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</si>
  <si>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</si>
  <si>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</si>
  <si>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</si>
  <si>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</si>
  <si>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</si>
  <si>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</si>
  <si>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</si>
  <si>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</si>
  <si>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</si>
  <si>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</si>
  <si>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</si>
  <si>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</si>
  <si>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</si>
  <si>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</si>
  <si>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</si>
  <si>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</si>
  <si>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</si>
  <si>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</si>
  <si>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</si>
  <si>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</si>
  <si>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</si>
  <si>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</si>
  <si>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</si>
  <si>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</si>
  <si>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</si>
  <si>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</si>
  <si>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</si>
  <si>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</si>
  <si>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</si>
  <si>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</si>
  <si>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</si>
  <si>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</si>
  <si>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</si>
  <si>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</si>
  <si>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</si>
  <si>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</si>
  <si>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</si>
  <si>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</si>
  <si>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</si>
  <si>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</si>
  <si>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</si>
  <si>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</si>
  <si>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</si>
  <si>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</si>
  <si>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</si>
  <si>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</si>
  <si>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</si>
  <si>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</si>
  <si>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</si>
  <si>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</si>
  <si>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</si>
  <si>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</si>
  <si>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</si>
  <si>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</si>
  <si>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</si>
  <si>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</si>
  <si>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</si>
  <si>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</si>
  <si>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</si>
  <si>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</si>
  <si>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</si>
  <si>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</si>
  <si>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</si>
  <si>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</si>
  <si>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</si>
  <si>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</si>
  <si>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</si>
  <si>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</si>
  <si>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</si>
  <si>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</si>
  <si>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</si>
  <si>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</si>
  <si>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</si>
  <si>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</si>
  <si>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</si>
  <si>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</si>
  <si>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</si>
  <si>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</si>
  <si>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</si>
  <si>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</si>
  <si>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</si>
  <si>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</si>
  <si>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</si>
  <si>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</si>
  <si>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</si>
  <si>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</si>
  <si>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</si>
  <si>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</si>
  <si>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</si>
  <si>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</si>
  <si>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</si>
  <si>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</si>
  <si>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</si>
  <si>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</si>
  <si>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</si>
  <si>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</si>
  <si>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</si>
  <si>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</si>
  <si>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</si>
  <si>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</si>
  <si>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</si>
  <si>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</si>
  <si>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</si>
  <si>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</si>
  <si>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</si>
  <si>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</si>
  <si>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</si>
  <si>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</si>
  <si>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</si>
  <si>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</si>
  <si>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</si>
  <si>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</si>
  <si>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</si>
  <si>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</si>
  <si>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</si>
  <si>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</si>
  <si>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</si>
  <si>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</si>
  <si>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</si>
  <si>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</si>
  <si>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</si>
  <si>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</si>
  <si>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</si>
  <si>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</si>
  <si>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</si>
  <si>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</si>
  <si>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</si>
  <si>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</si>
  <si>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</si>
  <si>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</si>
  <si>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</si>
  <si>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</si>
  <si>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</si>
  <si>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</si>
  <si>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</si>
  <si>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</si>
  <si>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</si>
  <si>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</si>
  <si>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</si>
  <si>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</si>
  <si>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</si>
  <si>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</si>
  <si>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</si>
  <si>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</si>
  <si>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</si>
  <si>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</si>
  <si>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</si>
  <si>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</si>
  <si>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</si>
  <si>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</si>
  <si>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</si>
  <si>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</si>
  <si>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</si>
  <si>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</si>
  <si>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</si>
  <si>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</si>
  <si>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</si>
  <si>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</si>
  <si>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</si>
  <si>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</si>
  <si>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</si>
  <si>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</si>
  <si>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</si>
  <si>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</si>
  <si>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</si>
  <si>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</si>
  <si>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</si>
  <si>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</si>
  <si>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</si>
  <si>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</si>
  <si>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</si>
  <si>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</si>
  <si>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</si>
  <si>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</si>
  <si>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</si>
  <si>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</si>
  <si>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</si>
  <si>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</si>
  <si>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</si>
  <si>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</si>
  <si>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</si>
  <si>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</si>
  <si>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</si>
  <si>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</si>
  <si>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</si>
  <si>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</si>
  <si>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</si>
  <si>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</si>
  <si>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</si>
  <si>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</si>
  <si>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</si>
  <si>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</si>
  <si>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</si>
  <si>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</si>
  <si>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</si>
  <si>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</si>
  <si>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</si>
  <si>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</si>
  <si>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</si>
  <si>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</si>
  <si>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</si>
  <si>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</si>
  <si>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</si>
  <si>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</si>
  <si>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</si>
  <si>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</si>
  <si>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</si>
  <si>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</si>
  <si>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</si>
  <si>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</si>
  <si>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</si>
  <si>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</si>
  <si>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</si>
  <si>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</si>
  <si>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</si>
  <si>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</si>
  <si>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</si>
  <si>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</si>
  <si>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</si>
  <si>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</si>
  <si>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</si>
  <si>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</si>
  <si>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</si>
  <si>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</si>
  <si>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</si>
  <si>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</si>
  <si>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</si>
  <si>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</si>
  <si>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</si>
  <si>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</si>
  <si>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</si>
  <si>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</si>
  <si>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</si>
  <si>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</si>
  <si>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</si>
  <si>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</si>
  <si>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</si>
  <si>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</si>
  <si>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</si>
  <si>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</si>
  <si>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</si>
  <si>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</si>
  <si>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</si>
  <si>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</si>
  <si>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</si>
  <si>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</si>
  <si>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</si>
  <si>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</si>
  <si>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</si>
  <si>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</si>
  <si>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</si>
  <si>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</si>
  <si>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</si>
  <si>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</si>
  <si>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</si>
  <si>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</si>
  <si>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</si>
  <si>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</si>
  <si>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</si>
  <si>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</si>
  <si>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</si>
  <si>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</si>
  <si>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</si>
  <si>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</si>
  <si>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</si>
  <si>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</si>
  <si>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</si>
  <si>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</si>
  <si>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</si>
  <si>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</si>
  <si>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</si>
  <si>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</si>
  <si>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</si>
  <si>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</si>
  <si>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</si>
  <si>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</si>
  <si>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</si>
  <si>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</si>
  <si>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</si>
  <si>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</si>
  <si>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</si>
  <si>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</si>
  <si>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</si>
  <si>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</si>
  <si>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</si>
  <si>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</si>
  <si>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</si>
  <si>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</si>
  <si>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</si>
  <si>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</si>
  <si>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</si>
  <si>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</si>
  <si>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</si>
  <si>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</si>
  <si>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</si>
  <si>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</si>
  <si>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</si>
  <si>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</si>
  <si>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</si>
  <si>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</si>
  <si>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</si>
  <si>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</si>
  <si>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</si>
  <si>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</si>
  <si>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</si>
  <si>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</si>
  <si>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</si>
  <si>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</si>
  <si>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</si>
  <si>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</si>
  <si>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</si>
  <si>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</si>
  <si>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</si>
  <si>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</si>
  <si>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</si>
  <si>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</si>
  <si>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</si>
  <si>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</si>
  <si>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</si>
  <si>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</si>
  <si>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</si>
  <si>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</si>
  <si>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</si>
  <si>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</si>
  <si>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</si>
  <si>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</si>
  <si>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</si>
  <si>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</si>
  <si>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</si>
  <si>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</si>
  <si>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</si>
  <si>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</si>
  <si>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</si>
  <si>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</si>
  <si>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</si>
  <si>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</si>
  <si>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</si>
  <si>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</si>
  <si>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</si>
  <si>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</si>
  <si>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</si>
  <si>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</si>
  <si>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</si>
  <si>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</si>
  <si>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</si>
  <si>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</si>
  <si>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</si>
  <si>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</si>
  <si>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</si>
  <si>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</si>
  <si>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</si>
  <si>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</si>
  <si>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</si>
  <si>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</si>
  <si>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</si>
  <si>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</si>
  <si>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</si>
  <si>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</si>
  <si>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</si>
  <si>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</si>
  <si>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</si>
  <si>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</si>
  <si>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</si>
  <si>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</si>
  <si>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</si>
  <si>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</si>
  <si>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</si>
  <si>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</si>
  <si>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</si>
  <si>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</si>
  <si>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</si>
  <si>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</si>
  <si>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</si>
  <si>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</si>
  <si>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</si>
  <si>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</si>
  <si>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</si>
  <si>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</si>
  <si>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</si>
  <si>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</si>
  <si>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</si>
  <si>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</si>
  <si>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</si>
  <si>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</si>
  <si>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</si>
  <si>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</si>
  <si>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</si>
  <si>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</si>
  <si>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</si>
  <si>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</si>
  <si>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</si>
  <si>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</si>
  <si>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</si>
  <si>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</si>
  <si>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</si>
  <si>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</si>
  <si>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</si>
  <si>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</si>
  <si>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</si>
  <si>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</si>
  <si>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</si>
  <si>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</si>
  <si>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</si>
  <si>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</si>
  <si>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</si>
  <si>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</si>
  <si>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</si>
  <si>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</si>
  <si>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</si>
  <si>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</si>
  <si>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</si>
  <si>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</si>
  <si>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</si>
  <si>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</si>
  <si>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</si>
  <si>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</si>
  <si>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</si>
  <si>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</si>
  <si>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</si>
  <si>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</si>
  <si>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</si>
  <si>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</si>
  <si>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</si>
  <si>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</si>
  <si>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</si>
  <si>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</si>
  <si>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</si>
  <si>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</si>
  <si>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</si>
  <si>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</si>
  <si>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</si>
  <si>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</si>
  <si>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</si>
  <si>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</si>
  <si>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</si>
  <si>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</si>
  <si>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</si>
  <si>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</si>
  <si>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</si>
  <si>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</si>
  <si>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</si>
  <si>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</si>
  <si>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</si>
  <si>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</si>
  <si>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</si>
  <si>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</si>
  <si>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</si>
  <si>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</si>
  <si>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</si>
  <si>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</si>
  <si>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</si>
  <si>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</si>
  <si>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</si>
  <si>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</si>
  <si>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</si>
  <si>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</si>
  <si>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</si>
  <si>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</si>
  <si>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</si>
  <si>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</si>
  <si>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</si>
  <si>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</si>
  <si>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</si>
  <si>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</si>
  <si>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</si>
  <si>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</si>
  <si>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</si>
  <si>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</si>
  <si>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</si>
  <si>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</si>
  <si>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</si>
  <si>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</si>
  <si>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</si>
  <si>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</si>
  <si>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</si>
  <si>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</si>
  <si>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</si>
  <si>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</si>
  <si>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</si>
  <si>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</si>
  <si>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</si>
  <si>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</si>
  <si>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</si>
  <si>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</si>
  <si>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</si>
  <si>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</si>
  <si>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</si>
  <si>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</si>
  <si>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</si>
  <si>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</si>
  <si>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</si>
  <si>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</si>
  <si>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</si>
  <si>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</si>
  <si>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</si>
  <si>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</si>
  <si>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</si>
  <si>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</si>
  <si>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</si>
  <si>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</si>
  <si>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</si>
  <si>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</si>
  <si>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</si>
  <si>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</si>
  <si>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</si>
  <si>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</si>
  <si>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</si>
  <si>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</si>
  <si>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</si>
  <si>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</si>
  <si>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</si>
  <si>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</si>
  <si>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</si>
  <si>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</si>
  <si>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</si>
  <si>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</si>
  <si>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</si>
  <si>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</si>
  <si>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</si>
  <si>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</si>
  <si>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</si>
  <si>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</si>
  <si>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</si>
  <si>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</si>
  <si>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</si>
  <si>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</si>
  <si>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</si>
  <si>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</si>
  <si>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</si>
  <si>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</si>
  <si>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</si>
  <si>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</si>
  <si>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</si>
  <si>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</si>
  <si>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</si>
  <si>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</si>
  <si>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</si>
  <si>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</si>
  <si>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</si>
  <si>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</si>
  <si>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</si>
  <si>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</si>
  <si>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</si>
  <si>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</si>
  <si>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</si>
  <si>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</si>
  <si>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</si>
  <si>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</si>
  <si>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</si>
  <si>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</si>
  <si>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</si>
  <si>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</si>
  <si>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</si>
  <si>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</si>
  <si>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</si>
  <si>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</si>
  <si>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</si>
  <si>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</si>
  <si>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</si>
  <si>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</si>
  <si>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</si>
  <si>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</si>
  <si>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</si>
  <si>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</si>
  <si>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</si>
  <si>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</si>
  <si>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</si>
  <si>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</si>
  <si>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</si>
  <si>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</si>
  <si>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</si>
  <si>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</si>
  <si>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</si>
  <si>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</si>
  <si>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</si>
  <si>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</si>
  <si>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</si>
  <si>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</si>
  <si>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</si>
  <si>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</si>
  <si>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</si>
  <si>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</si>
  <si>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</si>
  <si>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</si>
  <si>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</si>
  <si>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</si>
  <si>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</si>
  <si>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</si>
  <si>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</si>
  <si>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</si>
  <si>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</si>
  <si>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</si>
  <si>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</si>
  <si>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</si>
  <si>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</si>
  <si>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</si>
  <si>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</si>
  <si>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</si>
  <si>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</si>
  <si>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</si>
  <si>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</si>
  <si>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</si>
  <si>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</si>
  <si>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</si>
  <si>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</si>
  <si>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</si>
  <si>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</si>
  <si>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</si>
  <si>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</si>
  <si>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</si>
  <si>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</si>
  <si>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</si>
  <si>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</si>
  <si>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</si>
  <si>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</si>
  <si>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</si>
  <si>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</si>
  <si>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</si>
  <si>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</si>
  <si>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</si>
  <si>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</si>
  <si>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</si>
  <si>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</si>
  <si>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</si>
  <si>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</si>
  <si>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</si>
  <si>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</si>
  <si>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</si>
  <si>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</si>
  <si>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</si>
  <si>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</si>
  <si>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</si>
  <si>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</si>
  <si>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</si>
  <si>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</si>
  <si>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</si>
  <si>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</si>
  <si>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</si>
  <si>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</si>
  <si>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</si>
  <si>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</si>
  <si>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</si>
  <si>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</si>
  <si>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</si>
  <si>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</si>
  <si>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</si>
  <si>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</si>
  <si>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</si>
  <si>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</si>
  <si>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</si>
  <si>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</si>
  <si>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</si>
  <si>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</si>
  <si>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</si>
  <si>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</si>
  <si>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</si>
  <si>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</si>
  <si>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</si>
  <si>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</si>
  <si>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</si>
  <si>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</si>
  <si>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</si>
  <si>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</si>
  <si>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</si>
  <si>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</si>
  <si>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</si>
  <si>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</si>
  <si>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</si>
  <si>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</si>
  <si>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</si>
  <si>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</si>
  <si>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</si>
  <si>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</si>
  <si>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</si>
  <si>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</si>
  <si>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</si>
  <si>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</si>
  <si>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</si>
  <si>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</si>
  <si>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</si>
  <si>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</si>
  <si>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</si>
  <si>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</si>
  <si>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</si>
  <si>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</si>
  <si>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</si>
  <si>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</si>
  <si>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</si>
  <si>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</si>
  <si>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</si>
  <si>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</si>
  <si>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</si>
  <si>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</si>
  <si>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</si>
  <si>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</si>
  <si>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</si>
  <si>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</si>
  <si>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</si>
  <si>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</si>
  <si>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</si>
  <si>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</si>
  <si>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</si>
  <si>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</si>
  <si>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</si>
  <si>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</si>
  <si>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</si>
  <si>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</si>
  <si>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</si>
  <si>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</si>
  <si>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</si>
  <si>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</si>
  <si>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</si>
  <si>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</si>
  <si>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</si>
  <si>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</si>
  <si>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</si>
  <si>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</si>
  <si>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</si>
  <si>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</si>
  <si>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</si>
  <si>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</si>
  <si>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</si>
  <si>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</si>
  <si>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</si>
  <si>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</si>
  <si>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</si>
  <si>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</si>
  <si>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</si>
  <si>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</si>
  <si>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</si>
  <si>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</si>
  <si>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</si>
  <si>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</si>
  <si>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</si>
  <si>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</si>
  <si>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</si>
  <si>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</si>
  <si>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</si>
  <si>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</si>
  <si>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</si>
  <si>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</si>
  <si>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</si>
  <si>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</si>
  <si>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</si>
  <si>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</si>
  <si>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</si>
  <si>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</si>
  <si>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</si>
  <si>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</si>
  <si>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</si>
  <si>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</si>
  <si>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</si>
  <si>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</si>
  <si>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</si>
  <si>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</si>
  <si>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</si>
  <si>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</si>
  <si>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</si>
  <si>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</si>
  <si>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</si>
  <si>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</si>
  <si>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</si>
  <si>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</si>
  <si>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</si>
  <si>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</si>
  <si>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</si>
  <si>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</si>
  <si>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</si>
  <si>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</si>
  <si>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</si>
  <si>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</si>
  <si>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</si>
  <si>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</si>
  <si>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</si>
  <si>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</si>
  <si>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</si>
  <si>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</si>
  <si>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</si>
  <si>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</si>
  <si>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</si>
  <si>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</si>
  <si>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</si>
  <si>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</si>
  <si>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</si>
  <si>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</si>
  <si>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</si>
  <si>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</si>
  <si>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</si>
  <si>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</si>
  <si>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</si>
  <si>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</si>
  <si>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</si>
  <si>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</si>
  <si>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</si>
  <si>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</si>
  <si>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</si>
  <si>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</si>
  <si>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</si>
  <si>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</si>
  <si>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</si>
  <si>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</si>
  <si>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</si>
  <si>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</si>
  <si>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</si>
  <si>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</si>
  <si>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</si>
  <si>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</si>
  <si>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</si>
  <si>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</si>
  <si>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</si>
  <si>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</si>
  <si>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</si>
  <si>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</si>
  <si>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</si>
  <si>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</si>
  <si>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</si>
  <si>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</si>
  <si>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</si>
  <si>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</si>
  <si>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</si>
  <si>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</si>
  <si>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</si>
  <si>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</si>
  <si>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</si>
  <si>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</si>
  <si>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</si>
  <si>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</si>
  <si>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</si>
  <si>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</si>
  <si>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</si>
  <si>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</si>
  <si>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</si>
  <si>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</si>
  <si>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</si>
  <si>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</si>
  <si>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</si>
  <si>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</si>
  <si>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</si>
  <si>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</si>
  <si>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</si>
  <si>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</si>
  <si>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</si>
  <si>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</si>
  <si>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</si>
  <si>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</si>
  <si>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</si>
  <si>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</si>
  <si>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</si>
  <si>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</si>
  <si>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</si>
  <si>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</si>
  <si>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</si>
  <si>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</si>
  <si>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</si>
  <si>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</si>
  <si>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</si>
  <si>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</si>
  <si>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</si>
  <si>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</si>
  <si>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</si>
  <si>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</si>
  <si>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</si>
  <si>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</si>
  <si>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</si>
  <si>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</si>
  <si>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</si>
  <si>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</si>
  <si>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</si>
  <si>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</si>
  <si>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</si>
  <si>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</si>
  <si>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</si>
  <si>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</si>
  <si>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</si>
  <si>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</si>
  <si>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</si>
  <si>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</si>
  <si>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</si>
  <si>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</si>
  <si>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</si>
  <si>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</si>
  <si>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</si>
  <si>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</si>
  <si>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</si>
  <si>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</si>
  <si>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</si>
  <si>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</si>
  <si>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</si>
  <si>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</si>
  <si>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</si>
  <si>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</si>
  <si>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</si>
  <si>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</si>
  <si>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</si>
  <si>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</si>
  <si>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</si>
  <si>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</si>
  <si>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</si>
  <si>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</si>
  <si>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</si>
  <si>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</si>
  <si>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</si>
  <si>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</si>
  <si>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</si>
  <si>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</si>
  <si>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</si>
  <si>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</si>
  <si>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</si>
  <si>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</si>
  <si>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</si>
  <si>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</si>
  <si>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</si>
  <si>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</si>
  <si>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</si>
  <si>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</si>
  <si>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</si>
  <si>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</si>
  <si>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</si>
  <si>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</si>
  <si>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</si>
  <si>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</si>
  <si>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</si>
  <si>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</si>
  <si>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</si>
  <si>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</si>
  <si>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</si>
  <si>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</si>
  <si>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</si>
  <si>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</si>
  <si>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</si>
  <si>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</si>
  <si>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</si>
  <si>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</si>
  <si>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</si>
  <si>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</si>
  <si>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</si>
  <si>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</si>
  <si>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</si>
  <si>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</si>
  <si>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</si>
  <si>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</si>
  <si>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</si>
  <si>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</si>
  <si>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</si>
  <si>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</si>
  <si>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</si>
  <si>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</si>
  <si>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</si>
  <si>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</si>
  <si>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</si>
  <si>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</si>
  <si>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</si>
  <si>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</si>
  <si>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</si>
  <si>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</si>
  <si>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</si>
  <si>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</si>
  <si>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</si>
  <si>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</si>
  <si>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</si>
  <si>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</si>
  <si>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</si>
  <si>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</si>
  <si>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</si>
  <si>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</si>
  <si>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</si>
  <si>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</si>
  <si>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</si>
  <si>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</si>
  <si>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</si>
  <si>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</si>
  <si>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</si>
  <si>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</si>
  <si>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</si>
  <si>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</si>
  <si>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</si>
  <si>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</si>
  <si>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</si>
  <si>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</si>
  <si>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</si>
  <si>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</si>
  <si>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</si>
  <si>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</si>
  <si>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</si>
  <si>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</si>
  <si>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</si>
  <si>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</si>
  <si>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</si>
  <si>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</si>
  <si>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</si>
  <si>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</si>
  <si>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</si>
  <si>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</si>
  <si>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</si>
  <si>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</si>
  <si>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</si>
  <si>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</si>
  <si>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</si>
  <si>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</si>
  <si>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</si>
  <si>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</si>
  <si>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</si>
  <si>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</si>
  <si>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</si>
  <si>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</si>
  <si>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</si>
  <si>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</si>
  <si>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</si>
  <si>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</si>
  <si>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</si>
  <si>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</si>
  <si>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</si>
  <si>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</si>
  <si>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</si>
  <si>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</si>
  <si>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</si>
  <si>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</si>
  <si>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</si>
  <si>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</si>
  <si>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</si>
  <si>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</si>
  <si>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</si>
  <si>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</si>
  <si>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</si>
  <si>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</si>
  <si>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</si>
  <si>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</si>
  <si>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</si>
  <si>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</si>
  <si>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</si>
  <si>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</si>
  <si>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</si>
  <si>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</si>
  <si>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</si>
  <si>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</si>
  <si>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</si>
  <si>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</si>
  <si>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</si>
  <si>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</si>
  <si>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</si>
  <si>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</si>
  <si>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</si>
  <si>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</si>
  <si>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</si>
  <si>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</si>
  <si>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</si>
  <si>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</si>
  <si>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</si>
  <si>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</si>
  <si>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</si>
  <si>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</si>
  <si>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</si>
  <si>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</si>
  <si>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</si>
  <si>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</si>
  <si>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</si>
  <si>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</si>
  <si>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</si>
  <si>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</si>
  <si>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</si>
  <si>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</si>
  <si>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</si>
  <si>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</si>
  <si>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</si>
  <si>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</si>
  <si>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</si>
  <si>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</si>
  <si>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</si>
  <si>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</si>
  <si>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</si>
  <si>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</si>
  <si>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</si>
  <si>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</si>
  <si>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</si>
  <si>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</si>
  <si>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</si>
  <si>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</si>
  <si>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</si>
  <si>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</si>
  <si>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</si>
  <si>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</si>
  <si>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</si>
  <si>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</si>
  <si>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</si>
  <si>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</si>
  <si>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</si>
  <si>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</si>
  <si>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</si>
  <si>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</si>
  <si>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</si>
  <si>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</si>
  <si>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</si>
  <si>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</si>
  <si>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</si>
  <si>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</si>
  <si>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</si>
  <si>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</si>
  <si>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</si>
  <si>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</si>
  <si>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</si>
  <si>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</si>
  <si>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</si>
  <si>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</si>
  <si>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</si>
  <si>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</si>
  <si>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</si>
  <si>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</si>
  <si>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</si>
  <si>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</si>
  <si>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</si>
  <si>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</si>
  <si>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</si>
  <si>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</si>
  <si>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</si>
  <si>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</si>
  <si>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</si>
  <si>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</si>
  <si>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</si>
  <si>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</si>
  <si>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</si>
  <si>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</si>
  <si>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</si>
  <si>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</si>
  <si>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</si>
  <si>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</si>
  <si>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</si>
  <si>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</si>
  <si>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</si>
  <si>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</si>
  <si>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</si>
  <si>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</si>
  <si>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</si>
  <si>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</si>
  <si>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</si>
  <si>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</si>
  <si>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</si>
  <si>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</si>
  <si>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</si>
  <si>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</si>
  <si>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</si>
  <si>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</si>
  <si>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</si>
  <si>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</si>
  <si>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</si>
  <si>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</si>
  <si>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</si>
  <si>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</si>
  <si>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</si>
  <si>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</si>
  <si>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</si>
  <si>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</si>
  <si>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</si>
  <si>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</si>
  <si>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</si>
  <si>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</si>
  <si>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</si>
  <si>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</si>
  <si>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</si>
  <si>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</si>
  <si>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</si>
  <si>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</si>
  <si>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</si>
  <si>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</si>
  <si>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</si>
  <si>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</si>
  <si>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</si>
  <si>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</si>
  <si>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</si>
  <si>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</si>
  <si>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</si>
  <si>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</si>
  <si>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</si>
  <si>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</si>
  <si>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</si>
  <si>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</si>
  <si>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</si>
  <si>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</si>
  <si>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</si>
  <si>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</si>
  <si>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</si>
  <si>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</si>
  <si>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</si>
  <si>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</si>
  <si>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</si>
  <si>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</si>
  <si>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</si>
  <si>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</si>
  <si>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</si>
  <si>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</si>
  <si>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</si>
  <si>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</si>
  <si>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</si>
  <si>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</si>
  <si>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</si>
  <si>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</si>
  <si>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</si>
  <si>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</si>
  <si>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</si>
  <si>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</si>
  <si>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</si>
  <si>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</si>
  <si>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</si>
  <si>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</si>
  <si>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</si>
  <si>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</si>
  <si>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</si>
  <si>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</si>
  <si>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</si>
  <si>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</si>
  <si>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</si>
  <si>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</si>
  <si>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</si>
  <si>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</si>
  <si>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</si>
  <si>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</si>
  <si>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</si>
  <si>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</si>
  <si>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</si>
  <si>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</si>
  <si>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</si>
  <si>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</si>
  <si>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</si>
  <si>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</si>
  <si>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</si>
  <si>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</si>
  <si>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</si>
  <si>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</si>
  <si>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</si>
  <si>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</si>
  <si>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</si>
  <si>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</si>
  <si>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</si>
  <si>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</si>
  <si>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</si>
  <si>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</si>
  <si>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</si>
  <si>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</si>
  <si>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</si>
  <si>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</si>
  <si>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</si>
  <si>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</si>
  <si>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</si>
  <si>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</si>
  <si>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</si>
  <si>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</si>
  <si>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</si>
  <si>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</si>
  <si>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</si>
  <si>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</si>
  <si>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</si>
  <si>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</si>
  <si>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</si>
  <si>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</si>
  <si>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</si>
  <si>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</si>
  <si>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</si>
  <si>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</si>
  <si>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</si>
  <si>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</si>
  <si>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</si>
  <si>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</si>
  <si>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</si>
  <si>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</si>
  <si>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</si>
  <si>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</si>
  <si>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</si>
  <si>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</si>
  <si>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</si>
  <si>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</si>
  <si>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</si>
  <si>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</si>
  <si>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</si>
  <si>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</si>
  <si>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</si>
  <si>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</si>
  <si>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</si>
  <si>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</si>
  <si>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</si>
  <si>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</si>
  <si>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</si>
  <si>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</si>
  <si>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</si>
  <si>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</si>
  <si>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</si>
  <si>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</si>
  <si>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</si>
  <si>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</si>
  <si>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</si>
  <si>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</si>
  <si>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</si>
  <si>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</si>
  <si>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</si>
  <si>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</si>
  <si>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</si>
  <si>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</si>
  <si>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</si>
  <si>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</si>
  <si>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</si>
  <si>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</si>
  <si>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</si>
  <si>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</si>
  <si>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</si>
  <si>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</si>
  <si>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</si>
  <si>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</si>
  <si>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</si>
  <si>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</si>
  <si>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</si>
  <si>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</si>
  <si>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</si>
  <si>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</si>
  <si>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</si>
  <si>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</si>
  <si>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</si>
  <si>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</si>
  <si>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</si>
  <si>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</si>
  <si>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</si>
  <si>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</si>
  <si>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</si>
  <si>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</si>
  <si>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</si>
  <si>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</si>
  <si>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</si>
  <si>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</si>
  <si>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</si>
  <si>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</si>
  <si>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</si>
  <si>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</si>
  <si>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</si>
  <si>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</si>
  <si>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</si>
  <si>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</si>
  <si>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</si>
  <si>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</si>
  <si>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</si>
  <si>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</si>
  <si>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</si>
  <si>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</si>
  <si>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</si>
  <si>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</si>
  <si>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</si>
  <si>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</si>
  <si>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</si>
  <si>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</si>
  <si>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</si>
  <si>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</si>
  <si>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</si>
  <si>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</si>
  <si>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</si>
  <si>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</si>
  <si>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</si>
  <si>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</si>
  <si>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</si>
  <si>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</si>
  <si>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</si>
  <si>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</si>
  <si>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</si>
  <si>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</si>
  <si>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</si>
  <si>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</si>
  <si>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</si>
  <si>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</si>
  <si>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</si>
  <si>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</si>
  <si>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</si>
  <si>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</si>
  <si>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</si>
  <si>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</si>
  <si>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</si>
  <si>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</si>
  <si>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</si>
  <si>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</si>
  <si>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</si>
  <si>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</si>
  <si>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</si>
  <si>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</si>
  <si>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</si>
  <si>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</si>
  <si>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</si>
  <si>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</si>
  <si>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</si>
  <si>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</si>
  <si>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</si>
  <si>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</si>
  <si>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</si>
  <si>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</si>
  <si>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</si>
  <si>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</si>
  <si>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</si>
  <si>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</si>
  <si>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</si>
  <si>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</si>
  <si>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</si>
  <si>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</si>
  <si>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</si>
  <si>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</si>
  <si>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</si>
  <si>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</si>
  <si>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</si>
  <si>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</si>
  <si>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</si>
  <si>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</si>
  <si>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</si>
  <si>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</si>
  <si>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</si>
  <si>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</si>
  <si>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</si>
  <si>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</si>
  <si>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</si>
  <si>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</si>
  <si>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</si>
  <si>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</si>
  <si>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</si>
  <si>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</si>
  <si>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</si>
  <si>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</si>
  <si>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</si>
  <si>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</si>
  <si>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</si>
  <si>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</si>
  <si>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</si>
  <si>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</si>
  <si>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</si>
  <si>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</si>
  <si>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</si>
  <si>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</si>
  <si>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</si>
  <si>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</si>
  <si>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</si>
  <si>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</si>
  <si>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</si>
  <si>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</si>
  <si>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</si>
  <si>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</si>
  <si>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</si>
  <si>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</si>
  <si>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</si>
  <si>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</si>
  <si>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</si>
  <si>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</si>
  <si>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</si>
  <si>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</si>
  <si>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</si>
  <si>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</si>
  <si>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</si>
  <si>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</si>
  <si>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</si>
  <si>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</si>
  <si>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</si>
  <si>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</si>
  <si>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</si>
  <si>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</si>
  <si>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</si>
  <si>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</si>
  <si>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</si>
  <si>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</si>
  <si>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</si>
  <si>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</si>
  <si>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</si>
  <si>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</si>
  <si>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</si>
  <si>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</si>
  <si>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</si>
  <si>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</si>
  <si>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</si>
  <si>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</si>
  <si>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</si>
  <si>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</si>
  <si>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</si>
  <si>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</si>
  <si>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</si>
  <si>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</si>
  <si>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</si>
  <si>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</si>
  <si>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</si>
  <si>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</si>
  <si>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</si>
  <si>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</si>
  <si>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</si>
  <si>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</si>
  <si>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</si>
  <si>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</si>
  <si>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</si>
  <si>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</si>
  <si>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</si>
  <si>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</si>
  <si>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</si>
  <si>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</si>
  <si>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</si>
  <si>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</si>
  <si>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</si>
  <si>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</si>
  <si>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</si>
  <si>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</si>
  <si>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</si>
  <si>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</si>
  <si>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</si>
  <si>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</si>
  <si>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</si>
  <si>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</si>
  <si>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</si>
  <si>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</si>
  <si>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</si>
  <si>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</si>
  <si>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</si>
  <si>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</si>
  <si>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</si>
  <si>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</si>
  <si>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</si>
  <si>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</si>
  <si>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</si>
  <si>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</si>
  <si>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</si>
  <si>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</si>
  <si>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</si>
  <si>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</si>
  <si>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</si>
  <si>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</si>
  <si>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</si>
  <si>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</si>
  <si>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</si>
  <si>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</si>
  <si>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</si>
  <si>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</si>
  <si>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</si>
  <si>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</si>
  <si>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</si>
  <si>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</si>
  <si>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</si>
  <si>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</si>
  <si>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</si>
  <si>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</si>
  <si>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</si>
  <si>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</si>
  <si>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</si>
  <si>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</si>
  <si>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</si>
  <si>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</si>
  <si>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</si>
  <si>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</si>
  <si>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</si>
  <si>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</si>
  <si>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</si>
  <si>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</si>
  <si>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</si>
  <si>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</si>
  <si>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</si>
  <si>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</si>
  <si>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</si>
  <si>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</si>
  <si>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</si>
  <si>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</si>
  <si>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</si>
  <si>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</si>
  <si>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</si>
  <si>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</si>
  <si>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</si>
  <si>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</si>
  <si>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</si>
  <si>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</si>
  <si>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</si>
  <si>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</si>
  <si>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</si>
  <si>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</si>
  <si>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</si>
  <si>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</si>
  <si>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</si>
  <si>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</si>
  <si>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</si>
  <si>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</si>
  <si>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</si>
  <si>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</si>
  <si>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</si>
  <si>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</si>
  <si>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</si>
  <si>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</si>
  <si>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</si>
  <si>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</si>
  <si>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</si>
  <si>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</si>
  <si>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</si>
  <si>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</si>
  <si>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</si>
  <si>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</si>
  <si>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</si>
  <si>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</si>
  <si>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</si>
  <si>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</si>
  <si>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</si>
  <si>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</si>
  <si>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</si>
  <si>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</si>
  <si>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</si>
  <si>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</si>
  <si>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</si>
  <si>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</si>
  <si>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</si>
  <si>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</si>
  <si>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</si>
  <si>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</si>
  <si>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</si>
  <si>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</si>
  <si>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</si>
  <si>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</si>
  <si>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</si>
  <si>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</si>
  <si>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</si>
  <si>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</si>
  <si>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</si>
  <si>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</si>
  <si>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</si>
  <si>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</si>
  <si>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</si>
  <si>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</si>
  <si>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</si>
  <si>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</si>
  <si>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</si>
  <si>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</si>
  <si>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</si>
  <si>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</si>
  <si>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</si>
  <si>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</si>
  <si>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</si>
  <si>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</si>
  <si>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</si>
  <si>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</si>
  <si>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</si>
  <si>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</si>
  <si>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</si>
  <si>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</si>
  <si>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</si>
  <si>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</si>
  <si>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</si>
  <si>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</si>
  <si>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</si>
  <si>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</si>
  <si>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</si>
  <si>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</si>
  <si>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</si>
  <si>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</si>
  <si>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</si>
  <si>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</si>
  <si>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</si>
  <si>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</si>
  <si>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</si>
  <si>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</si>
  <si>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</si>
  <si>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</si>
  <si>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</si>
  <si>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</si>
  <si>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</si>
  <si>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</si>
  <si>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</si>
  <si>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</si>
  <si>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</si>
  <si>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</si>
  <si>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</si>
  <si>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</si>
  <si>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</si>
  <si>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</si>
  <si>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</si>
  <si>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</si>
  <si>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</si>
  <si>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</si>
  <si>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</si>
  <si>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</si>
  <si>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</si>
  <si>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</si>
  <si>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</si>
  <si>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</si>
  <si>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</si>
  <si>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</si>
  <si>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</si>
  <si>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</si>
  <si>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</si>
  <si>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</si>
  <si>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</si>
  <si>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</si>
  <si>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</si>
  <si>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</si>
  <si>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</si>
  <si>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</si>
  <si>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</si>
  <si>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</si>
  <si>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</si>
  <si>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</si>
  <si>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</si>
  <si>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</si>
  <si>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</si>
  <si>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</si>
  <si>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</si>
  <si>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</si>
  <si>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</si>
  <si>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</si>
  <si>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</si>
  <si>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</si>
  <si>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</si>
  <si>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</si>
  <si>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</si>
  <si>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</si>
  <si>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</si>
  <si>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</si>
  <si>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</si>
  <si>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</si>
  <si>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</si>
  <si>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</si>
  <si>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</si>
  <si>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</si>
  <si>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</si>
  <si>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</si>
  <si>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</si>
  <si>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</si>
  <si>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</si>
  <si>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</si>
  <si>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</si>
  <si>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</si>
  <si>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</si>
  <si>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</si>
  <si>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</si>
  <si>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</si>
  <si>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</si>
  <si>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</si>
  <si>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</si>
  <si>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</si>
  <si>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</si>
  <si>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</si>
  <si>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</si>
  <si>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</si>
  <si>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</si>
  <si>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</si>
  <si>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</si>
  <si>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</si>
  <si>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</si>
  <si>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</si>
  <si>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</si>
  <si>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</si>
  <si>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</si>
  <si>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</si>
  <si>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</si>
  <si>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</si>
  <si>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</si>
  <si>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</si>
  <si>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</si>
  <si>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</si>
  <si>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</si>
  <si>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</si>
  <si>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</si>
  <si>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</si>
  <si>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</si>
  <si>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</si>
  <si>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</si>
  <si>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</si>
  <si>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</si>
  <si>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</si>
  <si>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</si>
  <si>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</si>
  <si>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</si>
  <si>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</si>
  <si>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</si>
  <si>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</si>
  <si>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</si>
  <si>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</si>
  <si>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</si>
  <si>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</si>
  <si>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</si>
  <si>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</si>
  <si>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</si>
  <si>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</si>
  <si>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</si>
  <si>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</si>
  <si>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</si>
  <si>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</si>
  <si>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</si>
  <si>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</si>
  <si>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</si>
  <si>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</si>
  <si>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</si>
  <si>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</si>
  <si>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</si>
  <si>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</si>
  <si>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</si>
  <si>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</si>
  <si>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</si>
  <si>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</si>
  <si>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</si>
  <si>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</si>
  <si>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</si>
  <si>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</si>
  <si>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</si>
  <si>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</si>
  <si>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</si>
  <si>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</si>
  <si>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</si>
  <si>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</si>
  <si>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</si>
  <si>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</si>
  <si>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</si>
  <si>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</si>
  <si>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</si>
  <si>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</si>
  <si>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</si>
  <si>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</si>
  <si>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</si>
  <si>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</si>
  <si>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</si>
  <si>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</si>
  <si>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</si>
  <si>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</si>
  <si>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</si>
  <si>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</si>
  <si>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</si>
  <si>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</si>
  <si>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</si>
  <si>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</si>
  <si>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</si>
  <si>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</si>
  <si>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</si>
  <si>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</si>
  <si>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</si>
  <si>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</si>
  <si>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</si>
  <si>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</si>
  <si>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</si>
  <si>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</si>
  <si>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</si>
  <si>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</si>
  <si>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</si>
  <si>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</si>
  <si>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</si>
  <si>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</si>
  <si>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</si>
  <si>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</si>
  <si>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</si>
  <si>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</si>
  <si>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</si>
  <si>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</si>
  <si>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</si>
  <si>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</si>
  <si>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</si>
  <si>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</si>
  <si>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</si>
  <si>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</si>
  <si>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</si>
  <si>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</si>
  <si>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</si>
  <si>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</si>
  <si>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</si>
  <si>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</si>
  <si>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</si>
  <si>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</si>
  <si>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</si>
  <si>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</si>
  <si>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</si>
  <si>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</si>
  <si>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</si>
  <si>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</si>
  <si>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</si>
  <si>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</si>
  <si>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</si>
  <si>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</si>
  <si>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</si>
  <si>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</si>
  <si>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</si>
  <si>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</si>
  <si>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</si>
  <si>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</si>
  <si>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</si>
  <si>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</si>
  <si>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</si>
  <si>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</si>
  <si>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</si>
  <si>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</si>
  <si>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</si>
  <si>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</si>
  <si>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</si>
  <si>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</si>
  <si>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</si>
  <si>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</si>
  <si>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</si>
  <si>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</si>
  <si>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</si>
  <si>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</si>
  <si>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</si>
  <si>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</si>
  <si>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</si>
  <si>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</si>
  <si>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</si>
  <si>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</si>
  <si>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</si>
  <si>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</si>
  <si>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</si>
  <si>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</si>
  <si>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</si>
  <si>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</si>
  <si>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</si>
  <si>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</si>
  <si>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</si>
  <si>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</si>
  <si>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</si>
  <si>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</si>
  <si>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</si>
  <si>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</si>
  <si>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</si>
  <si>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</si>
  <si>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</si>
  <si>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</si>
  <si>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</si>
  <si>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</si>
  <si>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</si>
  <si>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</si>
  <si>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</si>
  <si>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</si>
  <si>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</si>
  <si>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</si>
  <si>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</si>
  <si>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</si>
  <si>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</si>
  <si>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</si>
  <si>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</si>
  <si>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</si>
  <si>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</si>
  <si>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</si>
  <si>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</si>
  <si>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</si>
  <si>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</si>
  <si>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</si>
  <si>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</si>
  <si>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</si>
  <si>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</si>
  <si>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</si>
  <si>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</si>
  <si>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</si>
  <si>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</si>
  <si>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</si>
  <si>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</si>
  <si>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</si>
  <si>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</si>
  <si>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</si>
  <si>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</si>
  <si>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</si>
  <si>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</si>
  <si>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</si>
  <si>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</si>
  <si>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</si>
  <si>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</si>
  <si>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</si>
  <si>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</si>
  <si>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</si>
  <si>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</si>
  <si>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</si>
  <si>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</si>
  <si>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</si>
  <si>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</si>
  <si>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</si>
  <si>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</si>
  <si>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</si>
  <si>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</si>
  <si>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</si>
  <si>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</si>
  <si>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</si>
  <si>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</si>
  <si>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</si>
  <si>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</si>
  <si>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</si>
  <si>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</si>
  <si>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</si>
  <si>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</si>
  <si>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</si>
  <si>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</si>
  <si>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</si>
  <si>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</si>
  <si>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</si>
  <si>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</si>
  <si>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</si>
  <si>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</si>
  <si>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</si>
  <si>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</si>
  <si>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</si>
  <si>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</si>
  <si>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</si>
  <si>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</si>
  <si>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</si>
  <si>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</si>
  <si>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</si>
  <si>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</si>
  <si>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</si>
  <si>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</si>
  <si>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</si>
  <si>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</si>
  <si>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</si>
  <si>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</si>
  <si>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</si>
  <si>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</si>
  <si>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</si>
  <si>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</si>
  <si>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</si>
  <si>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</si>
  <si>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</si>
  <si>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</si>
  <si>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</si>
  <si>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</si>
  <si>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</si>
  <si>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</si>
  <si>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</si>
  <si>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</si>
  <si>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</si>
  <si>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</si>
  <si>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</si>
  <si>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</si>
  <si>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</si>
  <si>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</si>
  <si>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</si>
  <si>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</si>
  <si>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</si>
  <si>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</si>
  <si>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</si>
  <si>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</si>
  <si>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</si>
  <si>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</si>
  <si>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</si>
  <si>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</si>
  <si>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</si>
  <si>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</si>
  <si>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</si>
  <si>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</si>
  <si>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</si>
  <si>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</si>
  <si>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</si>
  <si>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</si>
  <si>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</si>
  <si>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</si>
  <si>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</si>
  <si>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</si>
  <si>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</si>
  <si>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</si>
  <si>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</si>
  <si>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</si>
  <si>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</si>
  <si>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</si>
  <si>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</si>
  <si>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</si>
  <si>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</si>
  <si>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</si>
  <si>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</si>
  <si>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</si>
  <si>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</si>
  <si>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</si>
  <si>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</si>
  <si>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</si>
  <si>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</si>
  <si>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</si>
  <si>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</si>
  <si>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</si>
  <si>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</si>
  <si>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</si>
  <si>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</si>
  <si>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</si>
  <si>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</si>
  <si>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</si>
  <si>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</si>
  <si>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</si>
  <si>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</si>
  <si>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</si>
  <si>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</si>
  <si>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</si>
  <si>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</si>
  <si>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</si>
  <si>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</si>
  <si>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</si>
  <si>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</si>
  <si>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</si>
  <si>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</si>
  <si>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</si>
  <si>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</si>
  <si>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</si>
  <si>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</si>
  <si>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</si>
  <si>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</si>
  <si>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</si>
  <si>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</si>
  <si>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</si>
  <si>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</si>
  <si>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</si>
  <si>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</si>
  <si>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</si>
  <si>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</si>
  <si>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</si>
  <si>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</si>
  <si>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</si>
  <si>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</si>
  <si>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</si>
  <si>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</si>
  <si>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</si>
  <si>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</si>
  <si>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</si>
  <si>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</si>
  <si>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</si>
  <si>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</si>
  <si>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</si>
  <si>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</si>
  <si>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</si>
  <si>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</si>
  <si>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</si>
  <si>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</si>
  <si>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</si>
  <si>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</si>
  <si>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</si>
  <si>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</si>
  <si>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</si>
  <si>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</si>
  <si>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</si>
  <si>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</si>
  <si>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</si>
  <si>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</si>
  <si>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</si>
  <si>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</si>
  <si>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</si>
  <si>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</si>
  <si>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</si>
  <si>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</si>
  <si>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</si>
  <si>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</si>
  <si>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</si>
  <si>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</si>
  <si>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</si>
  <si>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</si>
  <si>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</si>
  <si>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</si>
  <si>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</si>
  <si>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</si>
  <si>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</si>
  <si>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</si>
  <si>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</si>
  <si>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</si>
  <si>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</si>
  <si>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</si>
  <si>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</si>
  <si>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</si>
  <si>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</si>
  <si>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</si>
  <si>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</si>
  <si>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</si>
  <si>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</si>
  <si>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</si>
  <si>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</si>
  <si>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</si>
  <si>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</si>
  <si>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</si>
  <si>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</si>
  <si>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</si>
  <si>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</si>
  <si>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</si>
  <si>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</si>
  <si>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</si>
  <si>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</si>
  <si>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</si>
  <si>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</si>
  <si>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</si>
  <si>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</si>
  <si>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</si>
  <si>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</si>
  <si>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</si>
  <si>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</si>
  <si>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</si>
  <si>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</si>
  <si>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</si>
  <si>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</si>
  <si>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</si>
  <si>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</si>
  <si>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</si>
  <si>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</si>
  <si>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</si>
  <si>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</si>
  <si>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</si>
  <si>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</si>
  <si>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</si>
  <si>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</si>
  <si>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</si>
  <si>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</si>
  <si>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</si>
  <si>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</si>
  <si>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</si>
  <si>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</si>
  <si>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</si>
  <si>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</si>
  <si>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</si>
  <si>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</si>
  <si>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</si>
  <si>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</si>
  <si>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</si>
  <si>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</si>
  <si>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</si>
  <si>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</si>
  <si>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</si>
  <si>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</si>
  <si>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</si>
  <si>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</si>
  <si>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</si>
  <si>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</si>
  <si>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</si>
  <si>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</si>
  <si>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</si>
  <si>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</si>
  <si>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</si>
  <si>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</si>
  <si>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</si>
  <si>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</si>
  <si>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</si>
  <si>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</si>
  <si>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</si>
  <si>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</si>
  <si>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</si>
  <si>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</si>
  <si>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</si>
  <si>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</si>
  <si>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</si>
  <si>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</si>
  <si>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</si>
  <si>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</si>
  <si>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</si>
  <si>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</si>
  <si>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</si>
  <si>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</si>
  <si>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</si>
  <si>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</si>
  <si>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</si>
  <si>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</si>
  <si>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</si>
  <si>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</si>
  <si>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</si>
  <si>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</si>
  <si>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</si>
  <si>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</si>
  <si>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</si>
  <si>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</si>
  <si>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</si>
  <si>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</si>
  <si>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</si>
  <si>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</si>
  <si>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</si>
  <si>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</si>
  <si>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</si>
  <si>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</si>
  <si>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</si>
  <si>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</si>
  <si>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</si>
  <si>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</si>
  <si>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</si>
  <si>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</si>
  <si>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</si>
  <si>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</si>
  <si>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</si>
  <si>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</si>
  <si>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</si>
  <si>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</si>
  <si>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</si>
  <si>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</si>
  <si>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</si>
  <si>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</si>
  <si>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</si>
  <si>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</si>
  <si>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</si>
  <si>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</si>
  <si>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</si>
  <si>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</si>
  <si>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</si>
  <si>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</si>
  <si>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</si>
  <si>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</si>
  <si>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</si>
  <si>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</si>
  <si>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</si>
  <si>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</si>
  <si>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</si>
  <si>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</si>
  <si>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</si>
  <si>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</si>
  <si>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</si>
  <si>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</si>
  <si>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</si>
  <si>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</si>
  <si>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</si>
  <si>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</si>
  <si>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</si>
  <si>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</si>
  <si>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</si>
  <si>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</si>
  <si>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</si>
  <si>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</si>
  <si>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</si>
  <si>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</si>
  <si>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</si>
  <si>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</si>
  <si>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</si>
  <si>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</si>
  <si>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</si>
  <si>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</si>
  <si>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</si>
  <si>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</si>
  <si>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</si>
  <si>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</si>
  <si>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</si>
  <si>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</si>
  <si>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</si>
  <si>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</si>
  <si>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</si>
  <si>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</si>
  <si>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</si>
  <si>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</si>
  <si>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</si>
  <si>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</si>
  <si>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</si>
  <si>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</si>
  <si>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</si>
  <si>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</si>
  <si>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</si>
  <si>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</si>
  <si>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</si>
  <si>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</si>
  <si>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</si>
  <si>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</si>
  <si>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</si>
  <si>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</si>
  <si>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</si>
  <si>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</si>
  <si>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</si>
  <si>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</si>
  <si>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</si>
  <si>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</si>
  <si>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</si>
  <si>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</si>
  <si>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</si>
  <si>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</si>
  <si>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</si>
  <si>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</si>
  <si>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</si>
  <si>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</si>
  <si>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</si>
  <si>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</si>
  <si>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</si>
  <si>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</si>
  <si>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</si>
  <si>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</si>
  <si>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</si>
  <si>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</si>
  <si>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</si>
  <si>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</si>
  <si>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</si>
  <si>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</si>
  <si>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</si>
  <si>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</si>
  <si>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</si>
  <si>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</si>
  <si>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</si>
  <si>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</si>
  <si>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</si>
  <si>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</si>
  <si>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</si>
  <si>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</si>
  <si>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</si>
  <si>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</si>
  <si>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</si>
  <si>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</si>
  <si>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</si>
  <si>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</si>
  <si>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</si>
  <si>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</si>
  <si>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</si>
  <si>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</si>
  <si>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</si>
  <si>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</si>
  <si>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</si>
  <si>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</si>
  <si>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</si>
  <si>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</si>
  <si>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</si>
  <si>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</si>
  <si>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</si>
  <si>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</si>
  <si>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</si>
  <si>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</si>
  <si>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</si>
  <si>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</si>
  <si>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</si>
  <si>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</si>
  <si>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</si>
  <si>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</si>
  <si>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</si>
  <si>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</si>
  <si>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</si>
  <si>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</si>
  <si>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</si>
  <si>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</si>
  <si>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</si>
  <si>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</si>
  <si>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</si>
  <si>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</si>
  <si>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</si>
  <si>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</si>
  <si>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</si>
  <si>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</si>
  <si>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</si>
  <si>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</si>
  <si>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</si>
  <si>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</si>
  <si>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</si>
  <si>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</si>
  <si>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</si>
  <si>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</si>
  <si>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</si>
  <si>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</si>
  <si>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</si>
  <si>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</si>
  <si>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</si>
  <si>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</si>
  <si>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</si>
  <si>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</si>
  <si>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</si>
  <si>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</si>
  <si>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</si>
  <si>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</si>
  <si>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</si>
  <si>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</si>
  <si>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</si>
  <si>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</si>
  <si>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</si>
  <si>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</si>
  <si>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</si>
  <si>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</si>
  <si>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</si>
  <si>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</si>
  <si>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</si>
  <si>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</si>
  <si>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</si>
  <si>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</si>
  <si>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</si>
  <si>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</si>
  <si>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</si>
  <si>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</si>
  <si>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</si>
  <si>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</si>
  <si>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</si>
  <si>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</si>
  <si>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</si>
  <si>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</si>
  <si>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</si>
  <si>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</si>
  <si>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</si>
  <si>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</si>
  <si>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</si>
  <si>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</si>
  <si>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</si>
  <si>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</si>
  <si>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</si>
  <si>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</si>
  <si>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</si>
  <si>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</si>
  <si>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</si>
  <si>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</si>
  <si>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</si>
  <si>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</si>
  <si>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</si>
  <si>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</si>
  <si>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</si>
  <si>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</si>
  <si>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</si>
  <si>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</si>
  <si>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</si>
  <si>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</si>
  <si>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</si>
  <si>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</si>
  <si>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</si>
  <si>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</si>
  <si>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</si>
  <si>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</si>
  <si>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</si>
  <si>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</si>
  <si>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</si>
  <si>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</si>
  <si>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</si>
  <si>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</si>
  <si>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</si>
  <si>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</si>
  <si>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</si>
  <si>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</si>
  <si>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</si>
  <si>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</si>
  <si>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</si>
  <si>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</si>
  <si>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</si>
  <si>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</si>
  <si>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</si>
  <si>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</si>
  <si>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</si>
  <si>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</si>
  <si>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</si>
  <si>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</si>
  <si>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</si>
  <si>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</si>
  <si>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</si>
  <si>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</si>
  <si>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</si>
  <si>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</si>
  <si>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</si>
  <si>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</si>
  <si>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</si>
  <si>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</si>
  <si>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</si>
  <si>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</si>
  <si>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</si>
  <si>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</si>
  <si>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</si>
  <si>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</si>
  <si>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</si>
  <si>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</si>
  <si>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</si>
  <si>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</si>
  <si>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</si>
  <si>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</si>
  <si>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</si>
  <si>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</si>
  <si>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</si>
  <si>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</si>
  <si>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</si>
  <si>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</si>
  <si>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</si>
  <si>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</si>
  <si>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</si>
  <si>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</si>
  <si>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</si>
  <si>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</si>
  <si>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</si>
  <si>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</si>
  <si>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</si>
  <si>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</si>
  <si>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</si>
  <si>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</si>
  <si>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</si>
  <si>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</si>
  <si>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</si>
  <si>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</si>
  <si>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</si>
  <si>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</si>
  <si>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</si>
  <si>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</si>
  <si>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</si>
  <si>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</si>
  <si>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</si>
  <si>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</si>
  <si>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</si>
  <si>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</si>
  <si>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</si>
  <si>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</si>
  <si>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</si>
  <si>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</si>
  <si>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</si>
  <si>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</si>
  <si>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</si>
  <si>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</si>
  <si>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</si>
  <si>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</si>
  <si>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</si>
  <si>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</si>
  <si>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</si>
  <si>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</si>
  <si>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</si>
  <si>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</si>
  <si>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</si>
  <si>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</si>
  <si>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</si>
  <si>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</si>
  <si>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</si>
  <si>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</si>
  <si>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</si>
  <si>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</si>
  <si>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</si>
  <si>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</si>
  <si>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</si>
  <si>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</si>
  <si>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</si>
  <si>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</si>
  <si>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</si>
  <si>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</si>
  <si>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</si>
  <si>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</si>
  <si>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</si>
  <si>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</si>
  <si>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</si>
  <si>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</si>
  <si>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</si>
  <si>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</si>
  <si>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</si>
  <si>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</si>
  <si>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</si>
  <si>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</si>
  <si>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</si>
  <si>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</si>
  <si>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</si>
  <si>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</si>
  <si>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</si>
  <si>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</si>
  <si>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</si>
  <si>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</si>
  <si>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</si>
  <si>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</si>
  <si>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</si>
  <si>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</si>
  <si>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</si>
  <si>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</si>
  <si>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</si>
  <si>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</si>
  <si>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</si>
  <si>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</si>
  <si>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</si>
  <si>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</si>
  <si>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</si>
  <si>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</si>
  <si>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</si>
  <si>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</si>
  <si>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</si>
  <si>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</si>
  <si>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</si>
  <si>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</si>
  <si>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</si>
  <si>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</si>
  <si>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</si>
  <si>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</si>
  <si>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</si>
  <si>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</si>
  <si>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</si>
  <si>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</si>
  <si>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</si>
  <si>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</si>
  <si>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</si>
  <si>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</si>
  <si>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</si>
  <si>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</si>
  <si>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</si>
  <si>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</si>
  <si>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</si>
  <si>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</si>
  <si>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</si>
  <si>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</si>
  <si>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</si>
  <si>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</si>
  <si>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</si>
  <si>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</si>
  <si>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</si>
  <si>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</si>
  <si>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</si>
  <si>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</si>
  <si>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</si>
  <si>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</si>
  <si>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</si>
  <si>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</si>
  <si>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</si>
  <si>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</si>
  <si>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</si>
  <si>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</si>
  <si>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</si>
  <si>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</si>
  <si>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</si>
  <si>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</si>
  <si>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</si>
  <si>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</si>
  <si>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</si>
  <si>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</si>
  <si>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</si>
  <si>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</si>
  <si>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</si>
  <si>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</si>
  <si>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</si>
  <si>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</si>
  <si>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</si>
  <si>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</si>
  <si>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</si>
  <si>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</si>
  <si>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</si>
  <si>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</si>
  <si>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</si>
  <si>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</si>
  <si>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</si>
  <si>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</si>
  <si>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</si>
  <si>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</si>
  <si>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</si>
  <si>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</si>
  <si>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</si>
  <si>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</si>
  <si>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</si>
  <si>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</si>
  <si>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</si>
  <si>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</si>
  <si>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</si>
  <si>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</si>
  <si>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</si>
  <si>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</si>
  <si>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</si>
  <si>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</si>
  <si>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</si>
  <si>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</si>
  <si>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</si>
  <si>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</si>
  <si>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</si>
  <si>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</si>
  <si>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</si>
  <si>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</si>
  <si>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</si>
  <si>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</si>
  <si>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</si>
  <si>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</si>
  <si>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</si>
  <si>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</si>
  <si>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</si>
  <si>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</si>
  <si>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</si>
  <si>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</si>
  <si>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</si>
  <si>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</si>
  <si>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</si>
  <si>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</si>
  <si>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</si>
  <si>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</si>
  <si>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</si>
  <si>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</si>
  <si>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</si>
  <si>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</si>
  <si>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</si>
  <si>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</si>
  <si>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</si>
  <si>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</si>
  <si>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</si>
  <si>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</si>
  <si>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</si>
  <si>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</si>
  <si>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</si>
  <si>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</si>
  <si>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</si>
  <si>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</si>
  <si>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</si>
  <si>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</si>
  <si>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</si>
  <si>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</si>
  <si>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</si>
  <si>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</si>
  <si>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</si>
  <si>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</si>
  <si>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</si>
  <si>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</si>
  <si>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</si>
  <si>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</si>
  <si>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</si>
  <si>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</si>
  <si>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</si>
  <si>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</si>
  <si>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</si>
  <si>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</si>
  <si>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</si>
  <si>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</si>
  <si>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</si>
  <si>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</si>
  <si>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</si>
  <si>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</si>
  <si>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</si>
  <si>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</si>
  <si>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</si>
  <si>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</si>
  <si>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</si>
  <si>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</si>
  <si>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</si>
  <si>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</si>
  <si>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</si>
  <si>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</si>
  <si>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</si>
  <si>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</si>
  <si>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</si>
  <si>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</si>
  <si>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</si>
  <si>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</si>
  <si>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</si>
  <si>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</si>
  <si>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</si>
  <si>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</si>
  <si>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</si>
  <si>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</si>
  <si>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</si>
  <si>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</si>
  <si>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</si>
  <si>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</si>
  <si>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</si>
  <si>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</si>
  <si>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</si>
  <si>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</si>
  <si>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</si>
  <si>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</si>
  <si>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</si>
  <si>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</si>
  <si>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</si>
  <si>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</si>
  <si>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</si>
  <si>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</si>
  <si>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</si>
  <si>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</si>
  <si>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</si>
  <si>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</si>
  <si>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</si>
  <si>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</si>
  <si>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</si>
  <si>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</si>
  <si>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</si>
  <si>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</si>
  <si>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</si>
  <si>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</si>
  <si>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</si>
  <si>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</si>
  <si>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</si>
  <si>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</si>
  <si>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</si>
  <si>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</si>
  <si>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</si>
  <si>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</si>
  <si>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</si>
  <si>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</si>
  <si>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</si>
  <si>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</si>
  <si>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</si>
  <si>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</si>
  <si>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</si>
  <si>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</si>
  <si>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</si>
  <si>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</si>
  <si>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</si>
  <si>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</si>
  <si>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</si>
  <si>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</si>
  <si>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</si>
  <si>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</si>
  <si>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</si>
  <si>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</si>
  <si>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</si>
  <si>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</si>
  <si>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</si>
  <si>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</si>
  <si>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</si>
  <si>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</si>
  <si>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</si>
  <si>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</si>
  <si>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</si>
  <si>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</si>
  <si>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</si>
  <si>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</si>
  <si>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</si>
  <si>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</si>
  <si>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</si>
  <si>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</si>
  <si>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</si>
  <si>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</si>
  <si>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</si>
  <si>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</si>
  <si>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</si>
  <si>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</si>
  <si>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</si>
  <si>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</si>
  <si>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</si>
  <si>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</si>
  <si>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</si>
  <si>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</si>
  <si>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</si>
  <si>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</si>
  <si>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</si>
  <si>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</si>
  <si>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</si>
  <si>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</si>
  <si>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</si>
  <si>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</si>
  <si>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</si>
  <si>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</si>
  <si>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</si>
  <si>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</si>
  <si>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</si>
  <si>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</si>
  <si>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</si>
  <si>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</si>
  <si>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</si>
  <si>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</si>
  <si>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</si>
  <si>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</si>
  <si>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</si>
  <si>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</si>
  <si>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</si>
  <si>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</si>
  <si>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</si>
  <si>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</si>
  <si>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</si>
  <si>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</si>
  <si>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</si>
  <si>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</si>
  <si>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</si>
  <si>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</si>
  <si>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</si>
  <si>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</si>
  <si>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</si>
  <si>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</si>
  <si>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</si>
  <si>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</si>
  <si>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</si>
  <si>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</si>
  <si>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</si>
  <si>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</si>
  <si>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</si>
  <si>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</si>
  <si>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</si>
  <si>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</si>
  <si>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</si>
  <si>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</si>
  <si>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</si>
  <si>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</si>
  <si>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</si>
  <si>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</si>
  <si>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</si>
  <si>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</si>
  <si>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</si>
  <si>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</si>
  <si>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</si>
  <si>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</si>
  <si>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</si>
  <si>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</si>
  <si>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</si>
  <si>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</si>
  <si>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</si>
  <si>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</si>
  <si>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</si>
  <si>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</si>
  <si>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</si>
  <si>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</si>
  <si>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</si>
  <si>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</si>
  <si>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</si>
  <si>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</si>
  <si>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</si>
  <si>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</si>
  <si>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</si>
  <si>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</si>
  <si>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</si>
  <si>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</si>
  <si>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</si>
  <si>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</si>
  <si>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</si>
  <si>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</si>
  <si>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</si>
  <si>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</si>
  <si>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</si>
  <si>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</si>
  <si>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</si>
  <si>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</si>
  <si>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</si>
  <si>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</si>
  <si>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</si>
  <si>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</si>
  <si>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</si>
  <si>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</si>
  <si>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</si>
  <si>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</si>
  <si>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</si>
  <si>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</si>
  <si>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</si>
  <si>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</si>
  <si>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</si>
  <si>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</si>
  <si>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</si>
  <si>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</si>
  <si>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</si>
  <si>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</si>
  <si>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</si>
  <si>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</si>
  <si>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</si>
  <si>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</si>
  <si>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</si>
  <si>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</si>
  <si>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</si>
  <si>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</si>
  <si>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</si>
  <si>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</si>
  <si>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</si>
  <si>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</si>
  <si>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</si>
  <si>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</si>
  <si>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</si>
  <si>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</si>
  <si>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</si>
  <si>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</si>
  <si>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</si>
  <si>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</si>
  <si>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</si>
  <si>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</si>
  <si>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</si>
  <si>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</si>
  <si>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</si>
  <si>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</si>
  <si>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</si>
  <si>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</si>
  <si>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</si>
  <si>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</si>
  <si>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</si>
  <si>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</si>
  <si>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</si>
  <si>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</si>
  <si>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</si>
  <si>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</si>
  <si>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</si>
  <si>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</si>
  <si>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</si>
  <si>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</si>
  <si>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</si>
  <si>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</si>
  <si>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</si>
  <si>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</si>
  <si>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</si>
  <si>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</si>
  <si>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</si>
  <si>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</si>
  <si>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</si>
  <si>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</si>
  <si>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</si>
  <si>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</si>
  <si>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</si>
  <si>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</si>
  <si>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</si>
  <si>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</si>
  <si>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</si>
  <si>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</si>
  <si>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</si>
  <si>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</si>
  <si>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</si>
  <si>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</si>
  <si>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</si>
  <si>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</si>
  <si>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</si>
  <si>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</si>
  <si>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</si>
  <si>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</si>
  <si>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</si>
  <si>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</si>
  <si>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</si>
  <si>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</si>
  <si>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</si>
  <si>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</si>
  <si>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</si>
  <si>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</si>
  <si>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</si>
  <si>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</si>
  <si>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</si>
  <si>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</si>
  <si>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</si>
  <si>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</si>
  <si>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</si>
  <si>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</si>
  <si>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</si>
  <si>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</si>
  <si>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</si>
  <si>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</si>
  <si>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</si>
  <si>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</si>
  <si>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</si>
  <si>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</si>
  <si>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</si>
  <si>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</si>
  <si>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</si>
  <si>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</si>
  <si>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</si>
  <si>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</si>
  <si>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</si>
  <si>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</si>
  <si>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</si>
  <si>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</si>
  <si>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</si>
  <si>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</si>
  <si>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</si>
  <si>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</si>
  <si>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</si>
  <si>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</si>
  <si>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</si>
  <si>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</si>
  <si>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</si>
  <si>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</si>
  <si>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</si>
  <si>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</si>
  <si>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</si>
  <si>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</si>
  <si>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</si>
  <si>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</si>
  <si>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</si>
  <si>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</si>
  <si>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</si>
  <si>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</si>
  <si>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</si>
  <si>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</si>
  <si>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</si>
  <si>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</si>
  <si>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</si>
  <si>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</si>
  <si>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</si>
  <si>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</si>
  <si>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</si>
  <si>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</si>
  <si>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</si>
  <si>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</si>
  <si>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</si>
  <si>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</si>
  <si>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</si>
  <si>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</si>
  <si>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</si>
  <si>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</si>
  <si>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</si>
  <si>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</si>
  <si>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</si>
  <si>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</si>
  <si>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</si>
  <si>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</si>
  <si>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</si>
  <si>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</si>
  <si>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</si>
  <si>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</si>
  <si>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</si>
  <si>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</si>
  <si>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</si>
  <si>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</si>
  <si>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</si>
  <si>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</si>
  <si>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</si>
  <si>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</si>
  <si>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</si>
  <si>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</si>
  <si>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</si>
  <si>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</si>
  <si>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</si>
  <si>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</si>
  <si>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</si>
  <si>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</si>
  <si>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</si>
  <si>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</si>
  <si>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</si>
  <si>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</si>
  <si>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</si>
  <si>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</si>
  <si>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</si>
  <si>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</si>
  <si>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</si>
  <si>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</si>
  <si>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</si>
  <si>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</si>
  <si>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</si>
  <si>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</si>
  <si>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</si>
  <si>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</si>
  <si>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</si>
  <si>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</si>
  <si>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</si>
  <si>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</si>
  <si>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</si>
  <si>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</si>
  <si>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</si>
  <si>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</si>
  <si>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</si>
  <si>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</si>
  <si>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</si>
  <si>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</si>
  <si>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</si>
  <si>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</si>
  <si>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</si>
  <si>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</si>
  <si>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</si>
  <si>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</si>
  <si>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</si>
  <si>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</si>
  <si>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</si>
  <si>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</si>
  <si>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</si>
  <si>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</si>
  <si>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</si>
  <si>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</si>
  <si>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</si>
  <si>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</si>
  <si>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</si>
  <si>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</si>
  <si>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</si>
  <si>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</si>
  <si>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</si>
  <si>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</si>
  <si>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</si>
  <si>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</si>
  <si>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</si>
  <si>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</si>
  <si>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</si>
  <si>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</si>
  <si>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</si>
  <si>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</si>
  <si>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</si>
  <si>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</si>
  <si>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</si>
  <si>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</si>
  <si>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</si>
  <si>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</si>
  <si>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</si>
  <si>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</si>
  <si>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</si>
  <si>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</si>
  <si>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</si>
  <si>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</si>
  <si>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</si>
  <si>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</si>
  <si>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</si>
  <si>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</si>
  <si>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</si>
  <si>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</si>
  <si>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</si>
  <si>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</si>
  <si>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</si>
  <si>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</si>
  <si>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</si>
  <si>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</si>
  <si>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</si>
  <si>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</si>
  <si>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</si>
  <si>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</si>
  <si>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</si>
  <si>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</si>
  <si>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</si>
  <si>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</si>
  <si>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</si>
  <si>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</si>
  <si>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</si>
  <si>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</si>
  <si>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</si>
  <si>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</si>
  <si>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</si>
  <si>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</si>
  <si>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</si>
  <si>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</si>
  <si>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</si>
  <si>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</si>
  <si>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</si>
  <si>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</si>
  <si>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</si>
  <si>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</si>
  <si>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</si>
  <si>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</si>
  <si>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</si>
  <si>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</si>
  <si>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</si>
  <si>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</si>
  <si>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</si>
  <si>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</si>
  <si>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</si>
  <si>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</si>
  <si>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</si>
  <si>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</si>
  <si>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</si>
  <si>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</si>
  <si>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</si>
  <si>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</si>
  <si>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</si>
  <si>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</si>
  <si>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</si>
  <si>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</si>
  <si>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</si>
  <si>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</si>
  <si>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</si>
  <si>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</si>
  <si>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</si>
  <si>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</si>
  <si>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</si>
  <si>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</si>
  <si>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</si>
  <si>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</si>
  <si>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</si>
  <si>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</si>
  <si>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</si>
  <si>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</si>
  <si>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</si>
  <si>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</si>
  <si>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</si>
  <si>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</si>
  <si>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</si>
  <si>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</si>
  <si>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</si>
  <si>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</si>
  <si>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</si>
  <si>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</si>
  <si>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</si>
  <si>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</si>
  <si>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</si>
  <si>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</si>
  <si>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</si>
  <si>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</si>
  <si>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</si>
  <si>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</si>
  <si>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</si>
  <si>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</si>
  <si>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</si>
  <si>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</si>
  <si>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</si>
  <si>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</si>
  <si>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</si>
  <si>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</si>
  <si>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</si>
  <si>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</si>
  <si>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</si>
  <si>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</si>
  <si>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</si>
  <si>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</si>
  <si>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</si>
  <si>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</si>
  <si>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</si>
  <si>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</si>
  <si>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</si>
  <si>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</si>
  <si>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</si>
  <si>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</si>
  <si>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</si>
  <si>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</si>
  <si>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</si>
  <si>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</si>
  <si>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</si>
  <si>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</si>
  <si>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</si>
  <si>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</si>
  <si>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</si>
  <si>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</si>
  <si>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</si>
  <si>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</si>
  <si>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</si>
  <si>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</si>
  <si>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</si>
  <si>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</si>
  <si>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</si>
  <si>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</si>
  <si>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</si>
  <si>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</si>
  <si>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</si>
  <si>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</si>
  <si>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</si>
  <si>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</si>
  <si>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</si>
  <si>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</si>
  <si>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</si>
  <si>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</si>
  <si>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</si>
  <si>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</si>
  <si>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</si>
  <si>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</si>
  <si>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</si>
  <si>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</si>
  <si>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</si>
  <si>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</si>
  <si>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</si>
  <si>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</si>
  <si>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</si>
  <si>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</si>
  <si>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</si>
  <si>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</si>
  <si>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</si>
  <si>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</si>
  <si>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</si>
  <si>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</si>
  <si>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</si>
  <si>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</si>
  <si>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</si>
  <si>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</si>
  <si>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</si>
  <si>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</si>
  <si>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</si>
  <si>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</si>
  <si>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</si>
  <si>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</si>
  <si>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</si>
  <si>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</si>
  <si>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</si>
  <si>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</si>
  <si>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</si>
  <si>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</si>
  <si>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</si>
  <si>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</si>
  <si>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</si>
  <si>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</si>
  <si>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</si>
  <si>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</si>
  <si>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</si>
  <si>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</si>
  <si>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</si>
  <si>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</si>
  <si>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</si>
  <si>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</si>
  <si>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</si>
  <si>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</si>
  <si>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</si>
  <si>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</si>
  <si>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</si>
  <si>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</si>
  <si>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</si>
  <si>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</si>
  <si>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</si>
  <si>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</si>
  <si>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</si>
  <si>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</si>
  <si>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</si>
  <si>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</si>
  <si>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</si>
  <si>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</si>
  <si>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</si>
  <si>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</si>
  <si>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</si>
  <si>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</si>
  <si>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</si>
  <si>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</si>
  <si>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</si>
  <si>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</si>
  <si>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</si>
  <si>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</si>
  <si>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</si>
  <si>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</si>
  <si>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</si>
  <si>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</si>
  <si>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</si>
  <si>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</si>
  <si>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</si>
  <si>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</si>
  <si>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</si>
  <si>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</si>
  <si>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</si>
  <si>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</si>
  <si>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</si>
  <si>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</si>
  <si>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</si>
  <si>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</si>
  <si>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</si>
  <si>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</si>
  <si>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</si>
  <si>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</si>
  <si>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</si>
  <si>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</si>
  <si>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</si>
  <si>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</si>
  <si>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</si>
  <si>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</si>
  <si>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</si>
  <si>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</si>
  <si>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</si>
  <si>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</si>
  <si>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</si>
  <si>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</si>
  <si>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</si>
  <si>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</si>
  <si>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</si>
  <si>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</si>
  <si>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</si>
  <si>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</si>
  <si>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</si>
  <si>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</si>
  <si>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</si>
  <si>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</si>
  <si>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</si>
  <si>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</si>
  <si>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</si>
  <si>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</si>
  <si>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</si>
  <si>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</si>
  <si>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</si>
  <si>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</si>
  <si>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</si>
  <si>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</si>
  <si>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</si>
  <si>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</si>
  <si>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</si>
  <si>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</si>
  <si>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</si>
  <si>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</si>
  <si>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</si>
  <si>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</si>
  <si>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</si>
  <si>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</si>
  <si>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</si>
  <si>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</si>
  <si>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</si>
  <si>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</si>
  <si>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</si>
  <si>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</si>
  <si>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</si>
  <si>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</si>
  <si>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</si>
  <si>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</si>
  <si>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</si>
  <si>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</si>
  <si>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</si>
  <si>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</si>
  <si>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</si>
  <si>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</si>
  <si>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</si>
  <si>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</si>
  <si>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</si>
  <si>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</si>
  <si>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</si>
  <si>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</si>
  <si>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</si>
  <si>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</si>
  <si>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</si>
  <si>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</si>
  <si>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</si>
  <si>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</si>
  <si>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</si>
  <si>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</si>
  <si>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</si>
  <si>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</si>
  <si>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</si>
  <si>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</si>
  <si>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</si>
  <si>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</si>
  <si>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</si>
  <si>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</si>
  <si>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</si>
  <si>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</si>
  <si>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</si>
  <si>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</si>
  <si>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</si>
  <si>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</si>
  <si>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</si>
  <si>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</si>
  <si>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</si>
  <si>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</si>
  <si>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</si>
  <si>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</si>
  <si>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</si>
  <si>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</si>
  <si>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</si>
  <si>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</si>
  <si>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</si>
  <si>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</si>
  <si>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</si>
  <si>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</si>
  <si>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</si>
  <si>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</si>
  <si>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</si>
  <si>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</si>
  <si>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</si>
  <si>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</si>
  <si>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</si>
  <si>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</si>
  <si>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</si>
  <si>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</si>
  <si>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</si>
  <si>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</si>
  <si>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</si>
  <si>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</si>
  <si>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</si>
  <si>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</si>
  <si>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</si>
  <si>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</si>
  <si>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</si>
  <si>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</si>
  <si>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</si>
  <si>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</si>
  <si>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</si>
  <si>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</si>
  <si>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</si>
  <si>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</si>
  <si>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</si>
  <si>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</si>
  <si>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</si>
  <si>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</si>
  <si>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</si>
  <si>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</si>
  <si>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</si>
  <si>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</si>
  <si>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</si>
  <si>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</si>
  <si>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</si>
  <si>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</si>
  <si>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</si>
  <si>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</si>
  <si>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</si>
  <si>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</si>
  <si>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</si>
  <si>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</si>
  <si>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</si>
  <si>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</si>
  <si>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</si>
  <si>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</si>
  <si>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</si>
  <si>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</si>
  <si>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</si>
  <si>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</si>
  <si>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</si>
  <si>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</si>
  <si>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</si>
  <si>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</si>
  <si>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</si>
  <si>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</si>
  <si>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</si>
  <si>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</si>
  <si>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</si>
  <si>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</si>
  <si>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</si>
  <si>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</si>
  <si>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</si>
  <si>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</si>
  <si>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</si>
  <si>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</si>
  <si>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</si>
  <si>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</si>
  <si>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</si>
  <si>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</si>
  <si>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</si>
  <si>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</si>
  <si>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</si>
  <si>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</si>
  <si>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</si>
  <si>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</si>
  <si>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</si>
  <si>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</si>
  <si>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</si>
  <si>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</si>
  <si>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</si>
  <si>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</si>
  <si>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</si>
  <si>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</si>
  <si>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</si>
  <si>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</si>
  <si>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</si>
  <si>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</si>
  <si>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</si>
  <si>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</si>
  <si>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</si>
  <si>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</si>
  <si>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</si>
  <si>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</si>
  <si>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</si>
  <si>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</si>
  <si>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</si>
  <si>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</si>
  <si>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</si>
  <si>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</si>
  <si>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</si>
  <si>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</si>
  <si>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</si>
  <si>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</si>
  <si>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</si>
  <si>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</si>
  <si>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</si>
  <si>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</si>
  <si>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</si>
  <si>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</si>
  <si>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</si>
  <si>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</si>
  <si>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</si>
  <si>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</si>
  <si>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</si>
  <si>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</si>
  <si>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</si>
  <si>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</si>
  <si>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</si>
  <si>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</si>
  <si>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</si>
  <si>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</si>
  <si>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</si>
  <si>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</si>
  <si>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</si>
  <si>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</si>
  <si>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</si>
  <si>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</si>
  <si>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</si>
  <si>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</si>
  <si>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</si>
  <si>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</si>
  <si>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</si>
  <si>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</si>
  <si>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</si>
  <si>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</si>
  <si>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</si>
  <si>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</si>
  <si>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</si>
  <si>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</si>
  <si>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</si>
  <si>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</si>
  <si>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</si>
  <si>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</si>
  <si>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</si>
  <si>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</si>
  <si>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</si>
  <si>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</si>
  <si>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</si>
  <si>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</si>
  <si>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</si>
  <si>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</si>
  <si>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</si>
  <si>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</si>
  <si>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</si>
  <si>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</si>
  <si>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</si>
  <si>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</si>
  <si>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</si>
  <si>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</si>
  <si>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</si>
  <si>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</si>
  <si>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</si>
  <si>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</si>
  <si>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</si>
  <si>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</si>
  <si>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</si>
  <si>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</si>
  <si>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</si>
  <si>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</si>
  <si>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</si>
  <si>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</si>
  <si>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</si>
  <si>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</si>
  <si>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</si>
  <si>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</si>
  <si>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</si>
  <si>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</si>
  <si>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</si>
  <si>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</si>
  <si>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</si>
  <si>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</si>
  <si>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</si>
  <si>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</si>
  <si>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</si>
  <si>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</si>
  <si>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</si>
  <si>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</si>
  <si>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</si>
  <si>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</si>
  <si>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</si>
  <si>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</si>
  <si>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</si>
  <si>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</si>
  <si>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</si>
  <si>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</si>
  <si>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</si>
  <si>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</si>
  <si>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</si>
  <si>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</si>
  <si>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</si>
  <si>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</si>
  <si>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</si>
  <si>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</si>
  <si>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</si>
  <si>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</si>
  <si>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</si>
  <si>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</si>
  <si>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</si>
  <si>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</si>
  <si>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</si>
  <si>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</si>
  <si>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</si>
  <si>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</si>
  <si>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</si>
  <si>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</si>
  <si>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</si>
  <si>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</si>
  <si>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</si>
  <si>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</si>
  <si>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</si>
  <si>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</si>
  <si>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</si>
  <si>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</si>
  <si>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</si>
  <si>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</si>
  <si>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</si>
  <si>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</si>
  <si>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</si>
  <si>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</si>
  <si>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</si>
  <si>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</si>
  <si>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</si>
  <si>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</si>
  <si>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</si>
  <si>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</si>
  <si>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</si>
  <si>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</si>
  <si>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</si>
  <si>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</si>
  <si>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</si>
  <si>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</si>
  <si>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</si>
  <si>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</si>
  <si>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</si>
  <si>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</si>
  <si>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</si>
  <si>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</si>
  <si>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</si>
  <si>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</si>
  <si>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</si>
  <si>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</si>
  <si>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</si>
  <si>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</si>
  <si>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</si>
  <si>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</si>
  <si>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</si>
  <si>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</si>
  <si>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</si>
  <si>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</si>
  <si>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</si>
  <si>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</si>
  <si>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</si>
  <si>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</si>
  <si>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</si>
  <si>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</si>
  <si>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</si>
  <si>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</si>
  <si>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</si>
  <si>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</si>
  <si>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</si>
  <si>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</si>
  <si>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</si>
  <si>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</si>
  <si>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</si>
  <si>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</si>
  <si>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</si>
  <si>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</si>
  <si>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</si>
  <si>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</si>
  <si>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</si>
  <si>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</si>
  <si>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</si>
  <si>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</si>
  <si>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</si>
  <si>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</si>
  <si>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</si>
  <si>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</si>
  <si>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</si>
  <si>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</si>
  <si>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</si>
  <si>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</si>
  <si>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</si>
  <si>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</si>
  <si>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</si>
  <si>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</si>
  <si>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</si>
  <si>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</si>
  <si>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</si>
  <si>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</si>
  <si>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</si>
  <si>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</si>
  <si>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</si>
  <si>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</si>
  <si>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</si>
  <si>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</si>
  <si>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</si>
  <si>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</si>
  <si>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</si>
  <si>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</si>
  <si>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</si>
  <si>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</si>
  <si>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</si>
  <si>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</si>
  <si>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</si>
  <si>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</si>
  <si>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</si>
  <si>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</si>
  <si>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</si>
  <si>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</si>
  <si>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</si>
  <si>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</si>
  <si>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</si>
  <si>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</si>
  <si>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</si>
  <si>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</si>
  <si>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</si>
  <si>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</si>
  <si>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</si>
  <si>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</si>
  <si>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</si>
  <si>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</si>
  <si>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</si>
  <si>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</si>
  <si>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</si>
  <si>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</si>
  <si>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</si>
  <si>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</si>
  <si>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</si>
  <si>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</si>
  <si>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</si>
  <si>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</si>
  <si>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</si>
  <si>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</si>
  <si>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</si>
  <si>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</si>
  <si>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</si>
  <si>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</si>
  <si>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</si>
  <si>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</si>
  <si>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</si>
  <si>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</si>
  <si>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</si>
  <si>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</si>
  <si>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</si>
  <si>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</si>
  <si>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</si>
  <si>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</si>
  <si>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</si>
  <si>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</si>
  <si>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</si>
  <si>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</si>
  <si>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</si>
  <si>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</si>
  <si>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</si>
  <si>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</si>
  <si>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</si>
  <si>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</si>
  <si>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</si>
  <si>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</si>
  <si>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</si>
  <si>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</si>
  <si>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</si>
  <si>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</si>
  <si>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</si>
  <si>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</si>
  <si>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</si>
  <si>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</si>
  <si>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</si>
  <si>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</si>
  <si>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</si>
  <si>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</si>
  <si>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</si>
  <si>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</si>
  <si>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</si>
  <si>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</si>
  <si>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</si>
  <si>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</si>
  <si>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</si>
  <si>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</si>
  <si>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</si>
  <si>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</si>
  <si>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</si>
  <si>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</si>
  <si>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</si>
  <si>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</si>
  <si>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</si>
  <si>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</si>
  <si>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</si>
  <si>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</si>
  <si>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</si>
  <si>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</si>
  <si>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</si>
  <si>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</si>
  <si>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</si>
  <si>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</si>
  <si>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</si>
  <si>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</si>
  <si>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</si>
  <si>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</si>
  <si>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</si>
  <si>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</si>
  <si>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</si>
  <si>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</si>
  <si>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</si>
  <si>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</si>
  <si>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</si>
  <si>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</si>
  <si>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</si>
  <si>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</si>
  <si>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</si>
  <si>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</si>
  <si>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</si>
  <si>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</si>
  <si>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</si>
  <si>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</si>
  <si>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</si>
  <si>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</si>
  <si>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</si>
  <si>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</si>
  <si>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</si>
  <si>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</si>
  <si>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</si>
  <si>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</si>
  <si>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</si>
  <si>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</si>
  <si>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</si>
  <si>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</si>
  <si>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</si>
  <si>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</si>
  <si>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</si>
  <si>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</si>
  <si>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</si>
  <si>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</si>
  <si>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</si>
  <si>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</si>
  <si>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</si>
  <si>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</si>
  <si>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</si>
  <si>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</si>
  <si>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</si>
  <si>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</si>
  <si>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</si>
  <si>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</si>
  <si>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</si>
  <si>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</si>
  <si>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</si>
  <si>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</si>
  <si>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</si>
  <si>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</si>
  <si>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</si>
  <si>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</si>
  <si>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</si>
  <si>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</si>
  <si>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</si>
  <si>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</si>
  <si>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</si>
  <si>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</si>
  <si>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</si>
  <si>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</si>
  <si>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</si>
  <si>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</si>
  <si>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</si>
  <si>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</si>
  <si>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</si>
  <si>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</si>
  <si>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</si>
  <si>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</si>
  <si>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</si>
  <si>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</si>
  <si>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</si>
  <si>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</si>
  <si>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</si>
  <si>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</si>
  <si>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</si>
  <si>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</si>
  <si>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</si>
  <si>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</si>
  <si>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</si>
  <si>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</si>
  <si>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</si>
  <si>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</si>
  <si>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</si>
  <si>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</si>
  <si>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</si>
  <si>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</si>
  <si>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</si>
  <si>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</si>
  <si>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</si>
  <si>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</si>
  <si>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</si>
  <si>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</si>
  <si>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</si>
  <si>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</si>
  <si>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</si>
  <si>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</si>
  <si>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</si>
  <si>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</si>
  <si>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</si>
  <si>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</si>
  <si>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</si>
  <si>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</si>
  <si>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</si>
  <si>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</si>
  <si>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</si>
  <si>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</si>
  <si>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</si>
  <si>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</si>
  <si>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</si>
  <si>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</si>
  <si>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</si>
  <si>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</si>
  <si>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</si>
  <si>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</si>
  <si>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</si>
  <si>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</si>
  <si>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</si>
  <si>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</si>
  <si>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</si>
  <si>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</si>
  <si>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</si>
  <si>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</si>
  <si>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</si>
  <si>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</si>
  <si>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</si>
  <si>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</si>
  <si>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</si>
  <si>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</si>
  <si>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</si>
  <si>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</si>
  <si>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</si>
  <si>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</si>
  <si>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</si>
  <si>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</si>
  <si>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</si>
  <si>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</si>
  <si>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</si>
  <si>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</si>
  <si>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</si>
  <si>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</si>
  <si>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</si>
  <si>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</si>
  <si>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</si>
  <si>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</si>
  <si>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</si>
  <si>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</si>
  <si>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</si>
  <si>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</si>
  <si>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</si>
  <si>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</si>
  <si>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</si>
  <si>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</si>
  <si>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</si>
  <si>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</si>
  <si>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</si>
  <si>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</si>
  <si>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</si>
  <si>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</si>
  <si>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</si>
  <si>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</si>
  <si>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</si>
  <si>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</si>
  <si>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</si>
  <si>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</si>
  <si>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</si>
  <si>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</si>
  <si>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</si>
  <si>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</si>
  <si>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</si>
  <si>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</si>
  <si>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</si>
  <si>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</si>
  <si>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</si>
  <si>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</si>
  <si>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</si>
  <si>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</si>
  <si>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</si>
  <si>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</si>
  <si>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</si>
  <si>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</si>
  <si>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</si>
  <si>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</si>
  <si>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</si>
  <si>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</si>
  <si>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</si>
  <si>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</si>
  <si>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</si>
  <si>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</si>
  <si>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</si>
  <si>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</si>
  <si>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</si>
  <si>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</si>
  <si>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</si>
  <si>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</si>
  <si>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</si>
  <si>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</si>
  <si>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</si>
  <si>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</si>
  <si>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</si>
  <si>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</si>
  <si>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</si>
  <si>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</si>
  <si>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</si>
  <si>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</si>
  <si>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</si>
  <si>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</si>
  <si>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</si>
  <si>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</si>
  <si>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</si>
  <si>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</si>
  <si>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</si>
  <si>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</si>
  <si>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</si>
  <si>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</si>
  <si>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</si>
  <si>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</si>
  <si>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</si>
  <si>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</si>
  <si>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</si>
  <si>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</si>
  <si>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</si>
  <si>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</si>
  <si>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</si>
  <si>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</si>
  <si>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</si>
  <si>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</si>
  <si>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</si>
  <si>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</si>
  <si>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</si>
  <si>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</si>
  <si>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</si>
  <si>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</si>
  <si>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</si>
  <si>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</si>
  <si>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</si>
  <si>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</si>
  <si>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</si>
  <si>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</si>
  <si>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</si>
  <si>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</si>
  <si>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</si>
  <si>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</si>
  <si>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</si>
  <si>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</si>
  <si>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</si>
  <si>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</si>
  <si>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</si>
  <si>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</si>
  <si>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</si>
  <si>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</si>
  <si>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</si>
  <si>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</si>
  <si>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</si>
  <si>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</si>
  <si>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</si>
  <si>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</si>
  <si>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</si>
  <si>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</si>
  <si>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</si>
  <si>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</si>
  <si>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</si>
  <si>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</si>
  <si>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</si>
  <si>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</si>
  <si>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</si>
  <si>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</si>
  <si>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</si>
  <si>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</si>
  <si>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</si>
  <si>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</si>
  <si>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</si>
  <si>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</si>
  <si>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</si>
  <si>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</si>
  <si>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</si>
  <si>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</si>
  <si>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</si>
  <si>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</si>
  <si>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</si>
  <si>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</si>
  <si>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</si>
  <si>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</si>
  <si>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</si>
  <si>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</si>
  <si>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</si>
  <si>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</si>
  <si>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</si>
  <si>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</si>
  <si>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</si>
  <si>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</si>
  <si>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</si>
  <si>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</si>
  <si>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</si>
  <si>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</si>
  <si>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</si>
  <si>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</si>
  <si>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</si>
  <si>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</si>
  <si>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</si>
  <si>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</si>
  <si>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</si>
  <si>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</si>
  <si>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</si>
  <si>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</si>
  <si>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</si>
  <si>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</si>
  <si>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</si>
  <si>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</si>
  <si>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</si>
  <si>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</si>
  <si>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</si>
  <si>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</si>
  <si>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</si>
  <si>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</si>
  <si>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</si>
  <si>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</si>
  <si>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</si>
  <si>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</si>
  <si>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</si>
  <si>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</si>
  <si>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</si>
  <si>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</si>
  <si>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</si>
  <si>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</si>
  <si>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</si>
  <si>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</si>
  <si>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</si>
  <si>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</si>
  <si>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</si>
  <si>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</si>
  <si>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</si>
  <si>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</si>
  <si>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</si>
  <si>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</si>
  <si>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</si>
  <si>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</si>
  <si>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</si>
  <si>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</si>
  <si>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</si>
  <si>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</si>
  <si>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</si>
  <si>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</si>
  <si>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</si>
  <si>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</si>
  <si>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</si>
  <si>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</si>
  <si>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</si>
  <si>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</si>
  <si>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</si>
  <si>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</si>
  <si>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</si>
  <si>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</si>
  <si>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</si>
  <si>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</si>
  <si>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</si>
  <si>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</si>
  <si>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</si>
  <si>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</si>
  <si>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</si>
  <si>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</si>
  <si>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</si>
  <si>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</si>
  <si>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</si>
  <si>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</si>
  <si>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</si>
  <si>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</si>
  <si>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</si>
  <si>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</si>
  <si>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</si>
  <si>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</si>
  <si>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</si>
  <si>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</si>
  <si>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</si>
  <si>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</si>
  <si>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</si>
  <si>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</si>
  <si>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</si>
  <si>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</si>
  <si>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</si>
  <si>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</si>
  <si>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</si>
  <si>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</si>
  <si>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</si>
  <si>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</si>
  <si>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</si>
  <si>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</si>
  <si>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</si>
  <si>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</si>
  <si>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</si>
  <si>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</si>
  <si>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</si>
  <si>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</si>
  <si>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</si>
  <si>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</si>
  <si>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</si>
  <si>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</si>
  <si>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</si>
  <si>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</si>
  <si>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</si>
  <si>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</si>
  <si>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</si>
  <si>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</si>
  <si>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</si>
  <si>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</si>
  <si>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</si>
  <si>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</si>
  <si>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</si>
  <si>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</si>
  <si>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</si>
  <si>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</si>
  <si>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</si>
  <si>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</si>
  <si>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</si>
  <si>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</si>
  <si>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</si>
  <si>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</si>
  <si>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</si>
  <si>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</si>
  <si>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</si>
  <si>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</si>
  <si>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</si>
  <si>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</si>
  <si>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</si>
  <si>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</si>
  <si>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</si>
  <si>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</si>
  <si>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</si>
  <si>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</si>
  <si>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</si>
  <si>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</si>
  <si>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</si>
  <si>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</si>
  <si>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</si>
  <si>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</si>
  <si>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</si>
  <si>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</si>
  <si>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</si>
  <si>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</si>
  <si>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</si>
  <si>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</si>
  <si>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</si>
  <si>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</si>
  <si>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</si>
  <si>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</si>
  <si>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</si>
  <si>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</si>
  <si>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</si>
  <si>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</si>
  <si>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</si>
  <si>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</si>
  <si>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</si>
  <si>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</si>
  <si>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</si>
  <si>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</si>
  <si>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</si>
  <si>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</si>
  <si>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</si>
  <si>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</si>
  <si>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</si>
  <si>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</si>
  <si>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</si>
  <si>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</si>
  <si>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</si>
  <si>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</si>
  <si>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</si>
  <si>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</si>
  <si>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</si>
  <si>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</si>
  <si>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</si>
  <si>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</si>
  <si>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</si>
  <si>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</si>
  <si>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</si>
  <si>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</si>
  <si>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</si>
  <si>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</si>
  <si>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</si>
  <si>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</si>
  <si>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</si>
  <si>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</si>
  <si>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</si>
  <si>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</si>
  <si>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</si>
  <si>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</si>
  <si>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</si>
  <si>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</si>
  <si>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</si>
  <si>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</si>
  <si>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</si>
  <si>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</si>
  <si>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</si>
  <si>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</si>
  <si>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</si>
  <si>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</si>
  <si>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</si>
  <si>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</si>
  <si>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</si>
  <si>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</si>
  <si>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</si>
  <si>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</si>
  <si>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</si>
  <si>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</si>
  <si>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</si>
  <si>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</si>
  <si>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</si>
  <si>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</si>
  <si>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</si>
  <si>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</si>
  <si>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</si>
  <si>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</si>
  <si>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</si>
  <si>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</si>
  <si>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</si>
  <si>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</si>
  <si>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</si>
  <si>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</si>
  <si>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</si>
  <si>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</si>
  <si>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</si>
  <si>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</si>
  <si>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</si>
  <si>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</si>
  <si>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</si>
  <si>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</si>
  <si>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</si>
  <si>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</si>
  <si>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</si>
  <si>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</si>
  <si>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</si>
  <si>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</si>
  <si>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</si>
  <si>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</si>
  <si>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</si>
  <si>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</si>
  <si>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</si>
  <si>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</si>
  <si>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</si>
  <si>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</si>
  <si>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</si>
  <si>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</si>
  <si>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</si>
  <si>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</si>
  <si>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</si>
  <si>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</si>
  <si>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</si>
  <si>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</si>
  <si>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</si>
  <si>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</si>
  <si>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</si>
  <si>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</si>
  <si>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</si>
  <si>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</si>
  <si>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</si>
  <si>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</si>
  <si>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</si>
  <si>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</si>
  <si>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</si>
  <si>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</si>
  <si>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</si>
  <si>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</si>
  <si>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</si>
  <si>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</si>
  <si>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</si>
  <si>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</si>
  <si>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</si>
  <si>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</si>
  <si>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</si>
  <si>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</si>
  <si>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</si>
  <si>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</si>
  <si>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</si>
  <si>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</si>
  <si>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</si>
  <si>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</si>
  <si>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</si>
  <si>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</si>
  <si>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</si>
  <si>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</si>
  <si>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</si>
  <si>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</si>
  <si>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</si>
  <si>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</si>
  <si>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</si>
  <si>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</si>
  <si>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</si>
  <si>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</si>
  <si>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</si>
  <si>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</si>
  <si>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</si>
  <si>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</si>
  <si>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</si>
  <si>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</si>
  <si>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</si>
  <si>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</si>
  <si>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</si>
  <si>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</si>
  <si>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</si>
  <si>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</si>
  <si>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</si>
  <si>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</si>
  <si>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</si>
  <si>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</si>
  <si>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</si>
  <si>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</si>
  <si>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</si>
  <si>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</si>
  <si>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</si>
  <si>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</si>
  <si>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</si>
  <si>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</si>
  <si>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</si>
  <si>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</si>
  <si>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</si>
  <si>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</si>
  <si>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</si>
  <si>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</si>
  <si>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</si>
  <si>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</si>
  <si>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</si>
  <si>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</si>
  <si>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</si>
  <si>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</si>
  <si>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</si>
  <si>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</si>
  <si>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</si>
  <si>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</si>
  <si>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</si>
  <si>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</si>
  <si>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</si>
  <si>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</si>
  <si>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</si>
  <si>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</si>
  <si>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</si>
  <si>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</si>
  <si>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</si>
  <si>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</si>
  <si>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</si>
  <si>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</si>
  <si>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</si>
  <si>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</si>
  <si>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</si>
  <si>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</si>
  <si>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</si>
  <si>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</si>
  <si>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</si>
  <si>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</si>
  <si>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</si>
  <si>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</si>
  <si>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</si>
  <si>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</si>
  <si>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</si>
  <si>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</si>
  <si>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</si>
  <si>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</si>
  <si>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</si>
  <si>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</si>
  <si>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</si>
  <si>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</si>
  <si>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</si>
  <si>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</si>
  <si>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</si>
  <si>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</si>
  <si>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</si>
  <si>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</si>
  <si>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</si>
  <si>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</si>
  <si>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</si>
  <si>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</si>
  <si>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</si>
  <si>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</si>
  <si>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</si>
  <si>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</si>
  <si>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</si>
  <si>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</si>
  <si>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</si>
  <si>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</si>
  <si>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</si>
  <si>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</si>
  <si>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</si>
  <si>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</si>
  <si>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</si>
  <si>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</si>
  <si>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</si>
  <si>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</si>
  <si>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</si>
  <si>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</si>
  <si>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</si>
  <si>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</si>
  <si>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</si>
  <si>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</si>
  <si>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</si>
  <si>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</si>
  <si>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</si>
  <si>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</si>
  <si>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</si>
  <si>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</si>
  <si>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</si>
  <si>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</si>
  <si>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</si>
  <si>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</si>
  <si>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</si>
  <si>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</si>
  <si>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</si>
  <si>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</si>
  <si>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</si>
  <si>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</si>
  <si>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</si>
  <si>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</si>
  <si>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</si>
  <si>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</si>
  <si>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</si>
  <si>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</si>
  <si>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</si>
  <si>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</si>
  <si>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</si>
  <si>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</si>
  <si>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</si>
  <si>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</si>
  <si>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</si>
  <si>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</si>
  <si>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</si>
  <si>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</si>
  <si>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</si>
  <si>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</si>
  <si>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</si>
  <si>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</si>
  <si>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</si>
  <si>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</si>
  <si>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</si>
  <si>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</si>
  <si>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</si>
  <si>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</si>
  <si>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</si>
  <si>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</si>
  <si>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</si>
  <si>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</si>
  <si>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</si>
  <si>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</si>
  <si>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</si>
  <si>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</si>
  <si>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</si>
  <si>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</si>
  <si>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</si>
  <si>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</si>
  <si>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</si>
  <si>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</si>
  <si>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</si>
  <si>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</si>
  <si>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</si>
  <si>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</si>
  <si>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</si>
  <si>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</si>
  <si>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</si>
  <si>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</si>
  <si>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</si>
  <si>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</si>
  <si>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</si>
  <si>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</si>
  <si>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</si>
  <si>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</si>
  <si>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</si>
  <si>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</si>
  <si>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</si>
  <si>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</si>
  <si>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</si>
  <si>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</si>
  <si>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</si>
  <si>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</si>
  <si>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</si>
  <si>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</si>
  <si>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</si>
  <si>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</si>
  <si>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</si>
  <si>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</si>
  <si>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</si>
  <si>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</si>
  <si>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</si>
  <si>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</si>
  <si>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</si>
  <si>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</si>
  <si>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</si>
  <si>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</si>
  <si>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</si>
  <si>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</si>
  <si>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</si>
  <si>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</si>
  <si>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</si>
  <si>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</si>
  <si>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</si>
  <si>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</si>
  <si>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</si>
  <si>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</si>
  <si>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</si>
  <si>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</si>
  <si>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</si>
  <si>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</si>
  <si>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</si>
  <si>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</si>
  <si>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</si>
  <si>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</si>
  <si>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</si>
  <si>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</si>
  <si>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</si>
  <si>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</si>
  <si>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</si>
  <si>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</si>
  <si>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</si>
  <si>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</si>
  <si>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</si>
  <si>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</si>
  <si>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</si>
  <si>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</si>
  <si>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</si>
  <si>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</si>
  <si>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</si>
  <si>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</si>
  <si>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</si>
  <si>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</si>
  <si>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</si>
  <si>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</si>
  <si>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</si>
  <si>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</si>
  <si>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</si>
  <si>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</si>
  <si>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</si>
  <si>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</si>
  <si>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</si>
  <si>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</si>
  <si>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</si>
  <si>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</si>
  <si>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</si>
  <si>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</si>
  <si>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</si>
  <si>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</si>
  <si>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</si>
  <si>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</si>
  <si>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</si>
  <si>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</si>
  <si>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</si>
  <si>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</si>
  <si>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</si>
  <si>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</si>
  <si>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</si>
  <si>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</si>
  <si>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</si>
  <si>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</si>
  <si>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</si>
  <si>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</si>
  <si>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</si>
  <si>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</si>
  <si>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</si>
  <si>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</si>
  <si>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</si>
  <si>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</si>
  <si>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</si>
  <si>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</si>
  <si>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</si>
  <si>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</si>
  <si>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</si>
  <si>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</si>
  <si>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</si>
  <si>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</si>
  <si>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</si>
  <si>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</si>
  <si>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</si>
  <si>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</si>
  <si>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</si>
  <si>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</si>
  <si>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</si>
  <si>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</si>
  <si>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</si>
  <si>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</si>
  <si>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</si>
  <si>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</si>
  <si>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</si>
  <si>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</si>
  <si>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</si>
  <si>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</si>
  <si>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</si>
  <si>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</si>
  <si>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</si>
  <si>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</si>
  <si>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</si>
  <si>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</si>
  <si>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</si>
  <si>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</si>
  <si>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</si>
  <si>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</si>
  <si>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</si>
  <si>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</si>
  <si>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</si>
  <si>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</si>
  <si>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</si>
  <si>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</si>
  <si>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</si>
  <si>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</si>
  <si>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</si>
  <si>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</si>
  <si>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</si>
  <si>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</si>
  <si>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</si>
  <si>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</si>
  <si>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</si>
  <si>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</si>
  <si>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</si>
  <si>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</si>
  <si>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</si>
  <si>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</si>
  <si>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</si>
  <si>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</si>
  <si>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</si>
  <si>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</si>
  <si>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</si>
  <si>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</si>
  <si>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</si>
  <si>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</si>
  <si>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</si>
  <si>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</si>
  <si>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</si>
  <si>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</si>
  <si>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</si>
  <si>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</si>
  <si>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</si>
  <si>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</si>
  <si>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</si>
  <si>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</si>
  <si>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</si>
  <si>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</si>
  <si>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</si>
  <si>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</si>
  <si>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</si>
  <si>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</si>
  <si>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</si>
  <si>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</si>
  <si>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</si>
  <si>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</si>
  <si>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</si>
  <si>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</si>
  <si>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</si>
  <si>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</si>
  <si>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</si>
  <si>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</si>
  <si>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</si>
  <si>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</si>
  <si>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</si>
  <si>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</si>
  <si>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</si>
  <si>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</si>
  <si>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</si>
  <si>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</si>
  <si>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</si>
  <si>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</si>
  <si>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</si>
  <si>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</si>
  <si>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</si>
  <si>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</si>
  <si>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</si>
  <si>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</si>
  <si>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</si>
  <si>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</si>
  <si>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</si>
  <si>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</si>
  <si>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</si>
  <si>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</si>
  <si>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</si>
  <si>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</si>
  <si>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</si>
  <si>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</si>
  <si>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</si>
  <si>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</si>
  <si>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</si>
  <si>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</si>
  <si>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</si>
  <si>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</si>
  <si>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</si>
  <si>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</si>
  <si>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</si>
  <si>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</si>
  <si>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</si>
  <si>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</si>
  <si>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</si>
  <si>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</si>
  <si>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</si>
  <si>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</si>
  <si>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</si>
  <si>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</si>
  <si>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</si>
  <si>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</si>
  <si>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</si>
  <si>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</si>
  <si>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</si>
  <si>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</si>
  <si>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</si>
  <si>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</si>
  <si>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</si>
  <si>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</si>
  <si>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</si>
  <si>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</si>
  <si>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</si>
  <si>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</si>
  <si>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</si>
  <si>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</si>
  <si>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</si>
  <si>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</si>
  <si>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</si>
  <si>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</si>
  <si>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</si>
  <si>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</si>
  <si>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</si>
  <si>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</si>
  <si>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</si>
  <si>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</si>
  <si>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</si>
  <si>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</si>
  <si>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</si>
  <si>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</si>
  <si>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</si>
  <si>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</si>
  <si>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</si>
  <si>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</si>
  <si>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</si>
  <si>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</si>
  <si>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</si>
  <si>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</si>
  <si>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</si>
  <si>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</si>
  <si>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</si>
  <si>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</si>
  <si>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</si>
  <si>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</si>
  <si>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</si>
  <si>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</si>
  <si>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</si>
  <si>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</si>
  <si>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</si>
  <si>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</si>
  <si>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</si>
  <si>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</si>
  <si>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</si>
  <si>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</si>
  <si>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</si>
  <si>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</si>
  <si>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</si>
  <si>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</si>
  <si>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</si>
  <si>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</si>
  <si>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</si>
  <si>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</si>
  <si>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</si>
  <si>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</si>
  <si>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</si>
  <si>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</si>
  <si>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</si>
  <si>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</si>
  <si>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</si>
  <si>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</si>
  <si>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</si>
  <si>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</si>
  <si>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</si>
  <si>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</si>
  <si>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</si>
  <si>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</si>
  <si>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</si>
  <si>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</si>
  <si>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</si>
  <si>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</si>
  <si>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</si>
  <si>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</si>
  <si>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</si>
  <si>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</si>
  <si>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</si>
  <si>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</si>
  <si>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</si>
  <si>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</si>
  <si>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</si>
  <si>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</si>
  <si>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</si>
  <si>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</si>
  <si>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</si>
  <si>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</si>
  <si>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</si>
  <si>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</si>
  <si>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</si>
  <si>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</si>
  <si>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</si>
  <si>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</si>
  <si>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</si>
  <si>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</si>
  <si>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</si>
  <si>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</si>
  <si>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</si>
  <si>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</si>
  <si>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</si>
  <si>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</si>
  <si>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</si>
  <si>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</si>
  <si>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</si>
  <si>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</si>
  <si>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</si>
  <si>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</si>
  <si>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</si>
  <si>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</si>
  <si>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</si>
  <si>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</si>
  <si>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</si>
  <si>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</si>
  <si>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</si>
  <si>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</si>
  <si>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</si>
  <si>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</si>
  <si>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</si>
  <si>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</si>
  <si>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</si>
  <si>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</si>
  <si>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</si>
  <si>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</si>
  <si>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</si>
  <si>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</si>
  <si>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</si>
  <si>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</si>
  <si>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</si>
  <si>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</si>
  <si>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</si>
  <si>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</si>
  <si>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</si>
  <si>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</si>
  <si>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</si>
  <si>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</si>
  <si>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</si>
  <si>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</si>
  <si>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</si>
  <si>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</si>
  <si>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</si>
  <si>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</si>
  <si>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</si>
  <si>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</si>
  <si>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</si>
  <si>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</si>
  <si>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</si>
  <si>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</si>
  <si>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</si>
  <si>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</si>
  <si>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</si>
  <si>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</si>
  <si>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</si>
  <si>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</si>
  <si>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</si>
  <si>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</si>
  <si>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</si>
  <si>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</si>
  <si>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</si>
  <si>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</si>
  <si>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</si>
  <si>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</si>
  <si>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</si>
  <si>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</si>
  <si>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</si>
  <si>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</si>
  <si>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</si>
  <si>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</si>
  <si>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</si>
  <si>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</si>
  <si>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</si>
  <si>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</si>
  <si>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</si>
  <si>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</si>
  <si>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</si>
  <si>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</si>
  <si>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</si>
  <si>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</si>
  <si>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</si>
  <si>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</si>
  <si>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</si>
  <si>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</si>
  <si>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</si>
  <si>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</si>
  <si>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</si>
  <si>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</si>
  <si>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</si>
  <si>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</si>
  <si>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</si>
  <si>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</si>
  <si>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</si>
  <si>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</si>
  <si>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</si>
  <si>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</si>
  <si>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</si>
  <si>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</si>
  <si>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</si>
  <si>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</si>
  <si>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</si>
  <si>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</si>
  <si>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</si>
  <si>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</si>
  <si>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</si>
  <si>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</si>
  <si>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</si>
  <si>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</si>
  <si>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</si>
  <si>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</si>
  <si>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</si>
  <si>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</si>
  <si>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</si>
  <si>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</si>
  <si>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</si>
  <si>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</si>
  <si>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</si>
  <si>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</si>
  <si>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</si>
  <si>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</si>
  <si>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</si>
  <si>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</si>
  <si>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</si>
  <si>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</si>
  <si>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</si>
  <si>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</si>
  <si>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</si>
  <si>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</si>
  <si>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</si>
  <si>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</si>
  <si>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</si>
  <si>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</si>
  <si>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</si>
  <si>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</si>
  <si>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</si>
  <si>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</si>
  <si>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</si>
  <si>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</si>
  <si>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</si>
  <si>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</si>
  <si>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</si>
  <si>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</si>
  <si>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</si>
  <si>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</si>
  <si>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</si>
  <si>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</si>
  <si>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</si>
  <si>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</si>
  <si>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</si>
  <si>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</si>
  <si>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</si>
  <si>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</si>
  <si>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</si>
  <si>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</si>
  <si>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</si>
  <si>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</si>
  <si>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</si>
  <si>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</si>
  <si>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</si>
  <si>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</si>
  <si>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</si>
  <si>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</si>
  <si>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</si>
  <si>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</si>
  <si>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</si>
  <si>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</si>
  <si>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</si>
  <si>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</si>
  <si>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</si>
  <si>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</si>
  <si>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</si>
  <si>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</si>
  <si>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</si>
  <si>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</si>
  <si>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</si>
  <si>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</si>
  <si>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</si>
  <si>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</si>
  <si>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</si>
  <si>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</si>
  <si>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</si>
  <si>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</si>
  <si>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</si>
  <si>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</si>
  <si>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</si>
  <si>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</si>
  <si>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</si>
  <si>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</si>
  <si>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</si>
  <si>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</si>
  <si>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</si>
  <si>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</si>
  <si>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</si>
  <si>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</si>
  <si>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</si>
  <si>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</si>
  <si>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</si>
  <si>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</si>
  <si>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</si>
  <si>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</si>
  <si>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</si>
  <si>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</si>
  <si>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</si>
  <si>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</si>
  <si>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</si>
  <si>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</si>
  <si>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</si>
  <si>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</si>
  <si>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</si>
  <si>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</si>
  <si>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</si>
  <si>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</si>
  <si>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</si>
  <si>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</si>
  <si>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</si>
  <si>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</si>
  <si>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</si>
  <si>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</si>
  <si>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</si>
  <si>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</si>
  <si>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</si>
  <si>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</si>
  <si>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</si>
  <si>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</si>
  <si>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</si>
  <si>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</si>
  <si>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</si>
  <si>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</si>
  <si>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</si>
  <si>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</si>
  <si>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</si>
  <si>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</si>
  <si>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</si>
  <si>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</si>
  <si>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</si>
  <si>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</si>
  <si>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</si>
  <si>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</si>
  <si>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</si>
  <si>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</si>
  <si>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</si>
  <si>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</si>
  <si>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</si>
  <si>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</si>
  <si>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</si>
  <si>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</si>
  <si>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</si>
  <si>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</si>
  <si>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</si>
  <si>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</si>
  <si>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</si>
  <si>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</si>
  <si>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</si>
  <si>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</si>
  <si>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</si>
  <si>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</si>
  <si>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</si>
  <si>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</si>
  <si>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</si>
  <si>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</si>
  <si>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</si>
  <si>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</si>
  <si>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</si>
  <si>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</si>
  <si>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</si>
  <si>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</si>
  <si>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</si>
  <si>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</si>
  <si>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</si>
  <si>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</si>
  <si>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</si>
  <si>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</si>
  <si>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</si>
  <si>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</si>
  <si>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</si>
  <si>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</si>
  <si>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</si>
  <si>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</si>
  <si>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</si>
  <si>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</si>
  <si>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</si>
  <si>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</si>
  <si>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</si>
  <si>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</si>
  <si>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</si>
  <si>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</si>
  <si>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</si>
  <si>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</si>
  <si>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</si>
  <si>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</si>
  <si>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</si>
  <si>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</si>
  <si>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</si>
  <si>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</si>
  <si>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</si>
  <si>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</si>
  <si>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</si>
  <si>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</si>
  <si>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</si>
  <si>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</si>
  <si>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</si>
  <si>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</si>
  <si>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</si>
  <si>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</si>
  <si>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</si>
  <si>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</si>
  <si>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</si>
  <si>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</si>
  <si>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</si>
  <si>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</si>
  <si>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</si>
  <si>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</si>
  <si>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</si>
  <si>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</si>
  <si>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</si>
  <si>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</si>
  <si>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</si>
  <si>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</si>
  <si>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</si>
  <si>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</si>
  <si>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</si>
  <si>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</si>
  <si>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</si>
  <si>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</si>
  <si>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</si>
  <si>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</si>
  <si>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</si>
  <si>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</si>
  <si>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</si>
  <si>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</si>
  <si>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</si>
  <si>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</si>
  <si>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</si>
  <si>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</si>
  <si>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</si>
  <si>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</si>
  <si>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</si>
  <si>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</si>
  <si>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</si>
  <si>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</si>
  <si>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</si>
  <si>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</si>
  <si>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</si>
  <si>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</si>
  <si>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</si>
  <si>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</si>
  <si>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</si>
  <si>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</si>
  <si>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</si>
  <si>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</si>
  <si>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</si>
  <si>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</si>
  <si>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</si>
  <si>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</si>
  <si>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</si>
  <si>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</si>
  <si>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</si>
  <si>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</si>
  <si>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</si>
  <si>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</si>
  <si>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</si>
  <si>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</si>
  <si>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</si>
  <si>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</si>
  <si>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</si>
  <si>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</si>
  <si>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</si>
  <si>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</si>
  <si>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</si>
  <si>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</si>
  <si>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</si>
  <si>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</si>
  <si>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</si>
  <si>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</si>
  <si>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</si>
  <si>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</si>
  <si>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</si>
  <si>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</si>
  <si>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</si>
  <si>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</si>
  <si>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</si>
  <si>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</si>
  <si>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</si>
  <si>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</si>
  <si>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</si>
  <si>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</si>
  <si>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</si>
  <si>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</si>
  <si>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</si>
  <si>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</si>
  <si>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</si>
  <si>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</si>
  <si>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</si>
  <si>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</si>
  <si>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</si>
  <si>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</si>
  <si>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</si>
  <si>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</si>
  <si>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</si>
  <si>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</si>
  <si>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</si>
  <si>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</si>
  <si>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</si>
  <si>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</si>
  <si>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</si>
  <si>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</si>
  <si>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</si>
  <si>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</si>
  <si>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</si>
  <si>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</si>
  <si>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</si>
  <si>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</si>
  <si>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</si>
  <si>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</si>
  <si>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</si>
  <si>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</si>
  <si>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</si>
  <si>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</si>
  <si>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</si>
  <si>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</si>
  <si>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</si>
  <si>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</si>
  <si>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</si>
  <si>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</si>
  <si>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</si>
  <si>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</si>
  <si>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</si>
  <si>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</si>
  <si>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</si>
  <si>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</si>
  <si>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</si>
  <si>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</si>
  <si>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</si>
  <si>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</si>
  <si>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</si>
  <si>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</si>
  <si>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</si>
  <si>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</si>
  <si>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</si>
  <si>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</si>
  <si>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</si>
  <si>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</si>
  <si>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</si>
  <si>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</si>
  <si>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</si>
  <si>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</si>
  <si>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</si>
  <si>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</si>
  <si>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</si>
  <si>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</si>
  <si>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</si>
  <si>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</si>
  <si>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</si>
  <si>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</si>
  <si>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</si>
  <si>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</si>
  <si>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</si>
  <si>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</si>
  <si>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</si>
  <si>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</si>
  <si>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</si>
  <si>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</si>
  <si>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</si>
  <si>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</si>
  <si>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</si>
  <si>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</si>
  <si>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</si>
  <si>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</si>
  <si>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</si>
  <si>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</si>
  <si>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</si>
  <si>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</si>
  <si>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</si>
  <si>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</si>
  <si>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</si>
  <si>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</si>
  <si>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</si>
  <si>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</si>
  <si>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</si>
  <si>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</si>
  <si>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</si>
  <si>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</si>
  <si>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</si>
  <si>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</si>
  <si>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</si>
  <si>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</si>
  <si>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</si>
  <si>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</si>
  <si>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</si>
  <si>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</si>
  <si>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</si>
  <si>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</si>
  <si>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</si>
  <si>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</si>
  <si>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</si>
  <si>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</si>
  <si>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</si>
  <si>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</si>
  <si>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</si>
  <si>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</si>
  <si>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</si>
  <si>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</si>
  <si>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</si>
  <si>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</si>
  <si>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</si>
  <si>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</si>
  <si>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</si>
  <si>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</si>
  <si>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</si>
  <si>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</si>
  <si>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</si>
  <si>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</si>
  <si>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</si>
  <si>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</si>
  <si>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</si>
  <si>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</si>
  <si>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</si>
  <si>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</si>
  <si>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</si>
  <si>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</si>
  <si>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</si>
  <si>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</si>
  <si>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</si>
  <si>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</si>
  <si>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</si>
  <si>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</si>
  <si>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</si>
  <si>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</si>
  <si>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</si>
  <si>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</si>
  <si>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</si>
  <si>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</si>
  <si>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</si>
  <si>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</si>
  <si>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</si>
  <si>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</si>
  <si>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</si>
  <si>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</si>
  <si>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</si>
  <si>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</si>
  <si>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</si>
  <si>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</si>
  <si>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</si>
  <si>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</si>
  <si>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</si>
  <si>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</si>
  <si>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</si>
  <si>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</si>
  <si>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</si>
  <si>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</si>
  <si>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</si>
  <si>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</si>
  <si>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</si>
  <si>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</si>
  <si>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</si>
  <si>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</si>
  <si>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</si>
  <si>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</si>
  <si>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</si>
  <si>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</si>
  <si>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</si>
  <si>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</si>
  <si>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</si>
  <si>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</si>
  <si>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</si>
  <si>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</si>
  <si>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</si>
  <si>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</si>
  <si>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</si>
  <si>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</si>
  <si>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</si>
  <si>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</si>
  <si>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</si>
  <si>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</si>
  <si>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</si>
  <si>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</si>
  <si>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</si>
  <si>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</si>
  <si>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</si>
  <si>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</si>
  <si>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</si>
  <si>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</si>
  <si>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</si>
  <si>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</si>
  <si>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</si>
  <si>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</si>
  <si>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</si>
  <si>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</si>
  <si>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</si>
  <si>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</si>
  <si>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</si>
  <si>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</si>
  <si>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</si>
  <si>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</si>
  <si>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</si>
  <si>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</si>
  <si>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</si>
  <si>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</si>
  <si>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</si>
  <si>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</si>
  <si>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</si>
  <si>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</si>
  <si>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</si>
  <si>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</si>
  <si>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</si>
  <si>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</si>
  <si>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</si>
  <si>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</si>
  <si>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</si>
  <si>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</si>
  <si>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</si>
  <si>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</si>
  <si>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</si>
  <si>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</si>
  <si>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</si>
  <si>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</si>
  <si>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</si>
  <si>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</si>
  <si>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</si>
  <si>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</si>
  <si>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</si>
  <si>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</si>
  <si>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</si>
  <si>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</si>
  <si>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</si>
  <si>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</si>
  <si>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</si>
  <si>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</si>
  <si>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</si>
  <si>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</si>
  <si>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</si>
  <si>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</si>
  <si>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</si>
  <si>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</si>
  <si>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</si>
  <si>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</si>
  <si>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</si>
  <si>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</si>
  <si>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</si>
  <si>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</si>
  <si>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</si>
  <si>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</si>
  <si>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</si>
  <si>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</si>
  <si>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</si>
  <si>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</si>
  <si>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</si>
  <si>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</si>
  <si>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</si>
  <si>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</si>
  <si>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</si>
  <si>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</si>
  <si>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</si>
  <si>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</si>
  <si>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</si>
  <si>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</si>
  <si>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</si>
  <si>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</si>
  <si>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</si>
  <si>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</si>
  <si>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</si>
  <si>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</si>
  <si>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</si>
  <si>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</si>
  <si>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</si>
  <si>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</si>
  <si>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</si>
  <si>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</si>
  <si>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</si>
  <si>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</si>
  <si>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</si>
  <si>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</si>
  <si>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</si>
  <si>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</si>
  <si>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</si>
  <si>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</si>
  <si>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</si>
  <si>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</si>
  <si>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</si>
  <si>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</si>
  <si>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</si>
  <si>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</si>
  <si>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</si>
  <si>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</si>
  <si>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</si>
  <si>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</si>
  <si>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</si>
  <si>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</si>
  <si>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</si>
  <si>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</si>
  <si>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</si>
  <si>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</si>
  <si>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</si>
  <si>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</si>
  <si>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</si>
  <si>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</si>
  <si>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</si>
  <si>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</si>
  <si>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</si>
  <si>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</si>
  <si>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</si>
  <si>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</si>
  <si>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</si>
  <si>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</si>
  <si>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</si>
  <si>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</si>
  <si>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</si>
  <si>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</si>
  <si>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</si>
  <si>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</si>
  <si>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</si>
  <si>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</si>
  <si>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</si>
  <si>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</si>
  <si>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</si>
  <si>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</si>
  <si>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</si>
  <si>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</si>
  <si>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</si>
  <si>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</si>
  <si>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</si>
  <si>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</si>
  <si>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</si>
  <si>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</si>
  <si>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</si>
  <si>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</si>
  <si>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</si>
  <si>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</si>
  <si>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</si>
  <si>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</si>
  <si>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</si>
  <si>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</si>
  <si>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</si>
  <si>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</si>
  <si>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</si>
  <si>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</si>
  <si>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</si>
  <si>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</si>
  <si>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</si>
  <si>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</si>
  <si>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</si>
  <si>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</si>
  <si>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</si>
  <si>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</si>
  <si>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</si>
  <si>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</si>
  <si>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</si>
  <si>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</si>
  <si>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</si>
  <si>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</si>
  <si>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</si>
  <si>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</si>
  <si>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</si>
  <si>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</si>
  <si>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</si>
  <si>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</si>
  <si>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</si>
  <si>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</si>
  <si>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</si>
  <si>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</si>
  <si>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</si>
  <si>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</si>
  <si>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</si>
  <si>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</si>
  <si>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</si>
  <si>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</si>
  <si>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</si>
  <si>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</si>
  <si>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</si>
  <si>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</si>
  <si>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</si>
  <si>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</si>
  <si>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</si>
  <si>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</si>
  <si>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</si>
  <si>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</si>
  <si>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</si>
  <si>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</si>
  <si>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</si>
  <si>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</si>
  <si>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</si>
  <si>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</si>
  <si>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</si>
  <si>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</si>
  <si>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</si>
  <si>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</si>
  <si>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</si>
  <si>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</si>
  <si>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</si>
  <si>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</si>
  <si>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</si>
  <si>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</si>
  <si>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</si>
  <si>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</si>
  <si>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</si>
  <si>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</si>
  <si>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</si>
  <si>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</si>
  <si>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</si>
  <si>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</si>
  <si>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</si>
  <si>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</si>
  <si>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</si>
  <si>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</si>
  <si>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</si>
  <si>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</si>
  <si>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</si>
  <si>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</si>
  <si>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</si>
  <si>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</si>
  <si>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</si>
  <si>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</si>
  <si>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</si>
  <si>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</si>
  <si>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</si>
  <si>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</si>
  <si>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</si>
  <si>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</si>
  <si>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</si>
  <si>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</si>
  <si>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</si>
  <si>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</si>
  <si>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</si>
  <si>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</si>
  <si>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</si>
  <si>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</si>
  <si>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</si>
  <si>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</si>
  <si>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</si>
  <si>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</si>
  <si>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</si>
  <si>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</si>
  <si>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</si>
  <si>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</si>
  <si>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</si>
  <si>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</si>
  <si>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</si>
  <si>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</si>
  <si>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</si>
  <si>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</si>
  <si>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</si>
  <si>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</si>
  <si>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</si>
  <si>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</si>
  <si>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</si>
  <si>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</si>
  <si>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</si>
  <si>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</si>
  <si>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</si>
  <si>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</si>
  <si>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</si>
  <si>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</si>
  <si>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</si>
  <si>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</si>
  <si>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</si>
  <si>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</si>
  <si>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</si>
  <si>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</si>
  <si>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</si>
  <si>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</si>
  <si>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</si>
  <si>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</si>
  <si>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</si>
  <si>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</si>
  <si>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</si>
  <si>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</si>
  <si>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</si>
  <si>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</si>
  <si>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</si>
  <si>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</si>
  <si>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</si>
  <si>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</si>
  <si>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</si>
  <si>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</si>
  <si>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</si>
  <si>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</si>
  <si>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</si>
  <si>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</si>
  <si>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</si>
  <si>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</si>
  <si>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</si>
  <si>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</si>
  <si>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</si>
  <si>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</si>
  <si>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</si>
  <si>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</si>
  <si>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</si>
  <si>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</si>
  <si>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</si>
  <si>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</si>
  <si>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</si>
  <si>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</si>
  <si>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</si>
  <si>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</si>
  <si>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</si>
  <si>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</si>
  <si>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</si>
  <si>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</si>
  <si>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</si>
  <si>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</si>
  <si>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</si>
  <si>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</si>
  <si>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</si>
  <si>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</si>
  <si>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</si>
  <si>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</si>
  <si>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</si>
  <si>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</si>
  <si>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</si>
  <si>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</si>
  <si>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</si>
  <si>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</si>
  <si>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</si>
  <si>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</si>
  <si>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</si>
  <si>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</si>
  <si>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</si>
  <si>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</si>
  <si>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</si>
  <si>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</si>
  <si>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</si>
  <si>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</si>
  <si>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</si>
  <si>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</si>
  <si>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</si>
  <si>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</si>
  <si>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</si>
  <si>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</si>
  <si>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</si>
  <si>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</si>
  <si>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</si>
  <si>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</si>
  <si>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</si>
  <si>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</si>
  <si>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</si>
  <si>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</si>
  <si>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</si>
  <si>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</si>
  <si>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</si>
  <si>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</si>
  <si>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</si>
  <si>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</si>
  <si>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</si>
  <si>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</si>
  <si>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</si>
  <si>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</si>
  <si>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</si>
  <si>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</si>
  <si>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</si>
  <si>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</si>
  <si>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</si>
  <si>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</si>
  <si>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</si>
  <si>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</si>
  <si>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</si>
  <si>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</si>
  <si>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</si>
  <si>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</si>
  <si>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</si>
  <si>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</si>
  <si>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</si>
  <si>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</si>
  <si>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</si>
  <si>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</si>
  <si>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</si>
  <si>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</si>
  <si>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</si>
  <si>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</si>
  <si>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</si>
  <si>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</si>
  <si>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</si>
  <si>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</si>
  <si>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</si>
  <si>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</si>
  <si>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</si>
  <si>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</si>
  <si>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</si>
  <si>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</si>
  <si>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</si>
  <si>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</si>
  <si>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</si>
  <si>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</si>
  <si>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</si>
  <si>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</si>
  <si>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</si>
  <si>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</si>
  <si>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</si>
  <si>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</si>
  <si>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</si>
  <si>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</si>
  <si>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</si>
  <si>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</si>
  <si>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</si>
  <si>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</si>
  <si>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</si>
  <si>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</si>
  <si>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</si>
  <si>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</si>
  <si>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</si>
  <si>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</si>
  <si>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</si>
  <si>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</si>
  <si>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</si>
  <si>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</si>
  <si>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</si>
  <si>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</si>
  <si>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</si>
  <si>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</si>
  <si>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</si>
  <si>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</si>
  <si>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</si>
  <si>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</si>
  <si>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</si>
  <si>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</si>
  <si>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</si>
  <si>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</si>
  <si>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</si>
  <si>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</si>
  <si>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</si>
  <si>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</si>
  <si>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</si>
  <si>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</si>
  <si>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</si>
  <si>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</si>
  <si>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</si>
  <si>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</si>
  <si>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</si>
  <si>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</si>
  <si>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</si>
  <si>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</si>
  <si>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</si>
  <si>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</si>
  <si>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</si>
  <si>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</si>
  <si>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</si>
  <si>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</si>
  <si>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</si>
  <si>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</si>
  <si>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</si>
  <si>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</si>
  <si>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</si>
  <si>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</si>
  <si>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</si>
  <si>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</si>
  <si>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</si>
  <si>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</si>
  <si>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</si>
  <si>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</si>
  <si>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</si>
  <si>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</si>
  <si>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</si>
  <si>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</si>
  <si>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</si>
  <si>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</si>
  <si>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</si>
  <si>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</si>
  <si>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</si>
  <si>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</si>
  <si>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</si>
  <si>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</si>
  <si>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</si>
  <si>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</si>
  <si>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</si>
  <si>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</si>
  <si>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</si>
  <si>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</si>
  <si>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</si>
  <si>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</si>
  <si>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</si>
  <si>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</si>
  <si>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</si>
  <si>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</si>
  <si>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</si>
  <si>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</si>
  <si>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</si>
  <si>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</si>
  <si>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</si>
  <si>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</si>
  <si>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</si>
  <si>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</si>
  <si>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</si>
  <si>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</si>
  <si>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</si>
  <si>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</si>
  <si>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</si>
  <si>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</si>
  <si>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</si>
  <si>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</si>
  <si>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</si>
  <si>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</si>
  <si>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</si>
  <si>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</si>
  <si>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</si>
  <si>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</si>
  <si>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</si>
  <si>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</si>
  <si>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</si>
  <si>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</si>
  <si>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</si>
  <si>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</si>
  <si>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</si>
  <si>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</si>
  <si>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</si>
  <si>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</si>
  <si>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</si>
  <si>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</si>
  <si>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</si>
  <si>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</si>
  <si>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</si>
  <si>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</si>
  <si>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</si>
  <si>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</si>
  <si>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</si>
  <si>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</si>
  <si>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</si>
  <si>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</si>
  <si>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</si>
  <si>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</si>
  <si>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</si>
  <si>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</si>
  <si>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</si>
  <si>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</si>
  <si>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</si>
  <si>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</si>
  <si>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</si>
  <si>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</si>
  <si>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</si>
  <si>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</si>
  <si>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</si>
  <si>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</si>
  <si>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</si>
  <si>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</si>
  <si>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</si>
  <si>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</si>
  <si>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</si>
  <si>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</si>
  <si>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</si>
  <si>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</si>
  <si>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</si>
  <si>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</si>
  <si>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</si>
  <si>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</si>
  <si>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</si>
  <si>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</si>
  <si>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</si>
  <si>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</si>
  <si>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</si>
  <si>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</si>
  <si>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</si>
  <si>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</si>
  <si>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</si>
  <si>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</si>
  <si>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</si>
  <si>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</si>
  <si>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</si>
  <si>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</si>
  <si>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</si>
  <si>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</si>
  <si>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</si>
  <si>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</si>
  <si>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</si>
  <si>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</si>
  <si>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</si>
  <si>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</si>
  <si>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</si>
  <si>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</si>
  <si>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</si>
  <si>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</si>
  <si>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</si>
  <si>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</si>
  <si>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</si>
  <si>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</si>
  <si>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</si>
  <si>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</si>
  <si>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</si>
  <si>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</si>
  <si>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</si>
  <si>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</si>
  <si>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</si>
  <si>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</si>
  <si>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</si>
  <si>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</si>
  <si>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</si>
  <si>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</si>
  <si>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</si>
  <si>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</si>
  <si>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</si>
  <si>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</si>
  <si>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</si>
  <si>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</si>
  <si>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</si>
  <si>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</si>
  <si>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</si>
  <si>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</si>
  <si>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</si>
  <si>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</si>
  <si>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</si>
  <si>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</si>
  <si>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</si>
  <si>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</si>
  <si>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</si>
  <si>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</si>
  <si>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</si>
  <si>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</si>
  <si>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</si>
  <si>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</si>
  <si>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</si>
  <si>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</si>
  <si>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</si>
  <si>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</si>
  <si>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</si>
  <si>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</si>
  <si>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</si>
  <si>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</si>
  <si>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</si>
  <si>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</si>
  <si>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</si>
  <si>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</si>
  <si>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</si>
  <si>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</si>
  <si>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</si>
  <si>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</si>
  <si>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</si>
  <si>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</si>
  <si>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</si>
  <si>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</si>
  <si>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</si>
  <si>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</si>
  <si>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</si>
  <si>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</si>
  <si>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</si>
  <si>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</si>
  <si>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</si>
  <si>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</si>
  <si>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</si>
  <si>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</si>
  <si>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</si>
  <si>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</si>
  <si>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</si>
  <si>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</si>
  <si>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</si>
  <si>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</si>
  <si>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</si>
  <si>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</si>
  <si>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</si>
  <si>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</si>
  <si>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</si>
  <si>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</si>
  <si>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</si>
  <si>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</si>
  <si>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</si>
  <si>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</si>
  <si>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</si>
  <si>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</si>
  <si>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</si>
  <si>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</si>
  <si>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</si>
  <si>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</si>
  <si>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</si>
  <si>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</si>
  <si>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</si>
  <si>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</si>
  <si>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</si>
  <si>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</si>
  <si>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</si>
  <si>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</si>
  <si>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</si>
  <si>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</si>
  <si>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</si>
  <si>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</si>
  <si>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</si>
  <si>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</si>
  <si>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</si>
  <si>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</si>
  <si>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</si>
  <si>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</si>
  <si>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</si>
  <si>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</si>
  <si>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</si>
  <si>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</si>
  <si>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</si>
  <si>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</si>
  <si>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</si>
  <si>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</si>
  <si>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</si>
  <si>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</si>
  <si>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</si>
  <si>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</si>
  <si>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</si>
  <si>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</si>
  <si>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</si>
  <si>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</si>
  <si>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</si>
  <si>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</si>
  <si>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</si>
  <si>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</si>
  <si>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</si>
  <si>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</si>
  <si>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</si>
  <si>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</si>
  <si>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</si>
  <si>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</si>
  <si>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</si>
  <si>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</si>
  <si>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</si>
  <si>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</si>
  <si>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</si>
  <si>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</si>
  <si>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</si>
  <si>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</si>
  <si>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</si>
  <si>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</si>
  <si>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</si>
  <si>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</si>
  <si>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</si>
  <si>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</si>
  <si>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</si>
  <si>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</si>
  <si>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</si>
  <si>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</si>
  <si>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</si>
  <si>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</si>
  <si>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</si>
  <si>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</si>
  <si>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</si>
  <si>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</si>
  <si>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</si>
  <si>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</si>
  <si>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</si>
  <si>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</si>
  <si>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</si>
  <si>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</si>
  <si>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</si>
  <si>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</si>
  <si>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</si>
  <si>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</si>
  <si>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</si>
  <si>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</si>
  <si>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</si>
  <si>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</si>
  <si>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</si>
  <si>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</si>
  <si>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</si>
  <si>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</si>
  <si>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</si>
  <si>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</si>
  <si>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</si>
  <si>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</si>
  <si>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</si>
  <si>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</si>
  <si>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</si>
  <si>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</si>
  <si>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</si>
  <si>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</si>
  <si>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</si>
  <si>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</si>
  <si>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</si>
  <si>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</si>
  <si>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</si>
  <si>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</si>
  <si>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</si>
  <si>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</si>
  <si>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</si>
  <si>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</si>
  <si>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</si>
  <si>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</si>
  <si>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</si>
  <si>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</si>
  <si>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</si>
  <si>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</si>
  <si>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</si>
  <si>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</si>
  <si>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</si>
  <si>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</si>
  <si>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</si>
  <si>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</si>
  <si>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</si>
  <si>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</si>
  <si>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</si>
  <si>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</si>
  <si>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</si>
  <si>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</si>
  <si>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</si>
  <si>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</si>
  <si>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</si>
  <si>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</si>
  <si>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</si>
  <si>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</si>
  <si>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</si>
  <si>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</si>
  <si>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</si>
  <si>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</si>
  <si>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</si>
  <si>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</si>
  <si>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</si>
  <si>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</si>
  <si>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</si>
  <si>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</si>
  <si>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</si>
  <si>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</si>
  <si>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</si>
  <si>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</si>
  <si>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</si>
  <si>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</si>
  <si>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</si>
  <si>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</si>
  <si>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</si>
  <si>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</si>
  <si>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</si>
  <si>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</si>
  <si>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</si>
  <si>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</si>
  <si>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</si>
  <si>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</si>
  <si>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</si>
  <si>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</si>
  <si>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</si>
  <si>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</si>
  <si>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</si>
  <si>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</si>
  <si>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</si>
  <si>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</si>
  <si>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</si>
  <si>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</si>
  <si>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</si>
  <si>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</si>
  <si>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</si>
  <si>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</si>
  <si>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</si>
  <si>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</si>
  <si>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</si>
  <si>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</si>
  <si>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</si>
  <si>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</si>
  <si>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</si>
  <si>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</si>
  <si>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</si>
  <si>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</si>
  <si>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</si>
  <si>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</si>
  <si>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</si>
  <si>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</si>
  <si>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</si>
  <si>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</si>
  <si>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</si>
  <si>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</si>
  <si>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</si>
  <si>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</si>
  <si>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</si>
  <si>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</si>
  <si>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</si>
  <si>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</si>
  <si>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</si>
  <si>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</si>
  <si>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</si>
  <si>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</si>
  <si>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</si>
  <si>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</si>
  <si>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</si>
  <si>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</si>
  <si>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</si>
  <si>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</si>
  <si>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</si>
  <si>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</si>
  <si>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</si>
  <si>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</si>
  <si>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</si>
  <si>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</si>
  <si>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</si>
  <si>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</si>
  <si>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</si>
  <si>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</si>
  <si>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</si>
  <si>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</si>
  <si>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</si>
  <si>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</si>
  <si>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</si>
  <si>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</si>
  <si>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</si>
  <si>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</si>
  <si>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</si>
  <si>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</si>
  <si>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</si>
  <si>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</si>
  <si>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</si>
  <si>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</si>
  <si>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</si>
  <si>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</si>
  <si>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</si>
  <si>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</si>
  <si>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</si>
  <si>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</si>
  <si>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</si>
  <si>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</si>
  <si>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</si>
  <si>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</si>
  <si>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</si>
  <si>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</si>
  <si>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</si>
  <si>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</si>
  <si>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</si>
  <si>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</si>
  <si>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</si>
  <si>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</si>
  <si>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</si>
  <si>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</si>
  <si>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</si>
  <si>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</si>
  <si>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</si>
  <si>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</si>
  <si>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</si>
  <si>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</si>
  <si>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</si>
  <si>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</si>
  <si>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</si>
  <si>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</si>
  <si>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</si>
  <si>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</si>
  <si>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</si>
  <si>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</si>
  <si>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</si>
  <si>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</si>
  <si>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</si>
  <si>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</si>
  <si>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</si>
  <si>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</si>
  <si>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</si>
  <si>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</si>
  <si>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</si>
  <si>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</si>
  <si>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</si>
  <si>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</si>
  <si>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</si>
  <si>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</si>
  <si>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</si>
  <si>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</si>
  <si>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</si>
  <si>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</si>
  <si>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</si>
  <si>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</si>
  <si>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</si>
  <si>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</si>
  <si>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</si>
  <si>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</si>
  <si>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</si>
  <si>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</si>
  <si>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</si>
  <si>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</si>
  <si>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</si>
  <si>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</si>
  <si>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</si>
  <si>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</si>
  <si>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</si>
  <si>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</si>
  <si>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</si>
  <si>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</si>
  <si>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</si>
  <si>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</si>
  <si>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</si>
  <si>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</si>
  <si>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</si>
  <si>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</si>
  <si>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</si>
  <si>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</si>
  <si>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</si>
  <si>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</si>
  <si>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</si>
  <si>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</si>
  <si>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</si>
  <si>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</si>
  <si>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</si>
  <si>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</si>
  <si>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</si>
  <si>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</si>
  <si>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</si>
  <si>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</si>
  <si>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</si>
  <si>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</si>
  <si>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</si>
  <si>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</si>
  <si>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</si>
  <si>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</si>
  <si>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</si>
  <si>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</si>
  <si>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</si>
  <si>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</si>
  <si>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</si>
  <si>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</si>
  <si>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</si>
  <si>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</si>
  <si>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</si>
  <si>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</si>
  <si>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</si>
  <si>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</si>
  <si>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</si>
  <si>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</si>
  <si>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</si>
  <si>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</si>
  <si>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</si>
  <si>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</si>
  <si>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</si>
  <si>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</si>
  <si>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</si>
  <si>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</si>
  <si>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</si>
  <si>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</si>
  <si>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</si>
  <si>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</si>
  <si>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</si>
  <si>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</si>
  <si>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</si>
  <si>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</si>
  <si>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</si>
  <si>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</si>
  <si>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</si>
  <si>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</si>
  <si>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</si>
  <si>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</si>
  <si>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</si>
  <si>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</si>
  <si>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</si>
  <si>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</si>
  <si>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</si>
  <si>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</si>
  <si>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</si>
  <si>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</si>
  <si>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</si>
  <si>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</si>
  <si>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</si>
  <si>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</si>
  <si>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</si>
  <si>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</si>
  <si>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</si>
  <si>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</si>
  <si>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</si>
  <si>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</si>
  <si>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</si>
  <si>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</si>
  <si>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</si>
  <si>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</si>
  <si>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</si>
  <si>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</si>
  <si>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</si>
  <si>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</si>
  <si>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</si>
  <si>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</si>
  <si>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</si>
  <si>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</si>
  <si>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</si>
  <si>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</si>
  <si>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</si>
  <si>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</si>
  <si>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</si>
  <si>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</si>
  <si>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</si>
  <si>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</si>
  <si>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</si>
  <si>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</si>
  <si>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</si>
  <si>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</si>
  <si>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</si>
  <si>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</si>
  <si>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</si>
  <si>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</si>
  <si>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</si>
  <si>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</si>
  <si>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</si>
  <si>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</si>
  <si>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</si>
  <si>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</si>
  <si>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</si>
  <si>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</si>
  <si>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</si>
  <si>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</si>
  <si>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</si>
  <si>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</si>
  <si>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</si>
  <si>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</si>
  <si>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</si>
  <si>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</si>
  <si>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</si>
  <si>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</si>
  <si>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</si>
  <si>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</si>
  <si>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</si>
  <si>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</si>
  <si>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</si>
  <si>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</si>
  <si>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</si>
  <si>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</si>
  <si>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</si>
  <si>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</si>
  <si>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</si>
  <si>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</si>
  <si>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</si>
  <si>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</si>
  <si>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</si>
  <si>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</si>
  <si>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</si>
  <si>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</si>
  <si>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</si>
  <si>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</si>
  <si>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</si>
  <si>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</si>
  <si>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</si>
  <si>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</si>
  <si>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</si>
  <si>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</si>
  <si>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</si>
  <si>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</si>
  <si>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</si>
  <si>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</si>
  <si>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</si>
  <si>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</si>
  <si>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</si>
  <si>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</si>
  <si>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</si>
  <si>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</si>
  <si>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</si>
  <si>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</si>
  <si>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</si>
  <si>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</si>
  <si>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</si>
  <si>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</si>
  <si>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</si>
  <si>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</si>
  <si>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</si>
  <si>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</si>
  <si>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</si>
  <si>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</si>
  <si>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</si>
  <si>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</si>
  <si>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</si>
  <si>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</si>
  <si>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</si>
  <si>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</si>
  <si>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</si>
  <si>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</si>
  <si>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</si>
  <si>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</si>
  <si>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</si>
  <si>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</si>
  <si>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</si>
  <si>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</si>
  <si>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</si>
  <si>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</si>
  <si>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</si>
  <si>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</si>
  <si>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</si>
  <si>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</si>
  <si>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</si>
  <si>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</si>
  <si>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</si>
  <si>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</si>
  <si>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</si>
  <si>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</si>
  <si>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</si>
  <si>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</si>
  <si>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</si>
  <si>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</si>
  <si>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</si>
  <si>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</si>
  <si>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</si>
  <si>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</si>
  <si>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</si>
  <si>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</si>
  <si>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</si>
  <si>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</si>
  <si>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</si>
  <si>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</si>
  <si>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</si>
  <si>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</si>
  <si>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</si>
  <si>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</si>
  <si>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</si>
  <si>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</si>
  <si>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</si>
  <si>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</si>
  <si>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</si>
  <si>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</si>
  <si>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</si>
  <si>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</si>
  <si>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</si>
  <si>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</si>
  <si>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</si>
  <si>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</si>
  <si>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</si>
  <si>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</si>
  <si>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</si>
  <si>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</si>
  <si>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</si>
  <si>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</si>
  <si>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</si>
  <si>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</si>
  <si>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</si>
  <si>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</si>
  <si>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</si>
  <si>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</si>
  <si>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</si>
  <si>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</si>
  <si>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</si>
  <si>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</si>
  <si>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</si>
  <si>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</si>
  <si>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</si>
  <si>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</si>
  <si>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</si>
  <si>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</si>
  <si>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</si>
  <si>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</si>
  <si>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</si>
  <si>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</si>
  <si>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</si>
  <si>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</si>
  <si>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</si>
  <si>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</si>
  <si>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</si>
  <si>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</si>
  <si>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</si>
  <si>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</si>
  <si>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</si>
  <si>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</si>
  <si>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</si>
  <si>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</si>
  <si>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</si>
  <si>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</si>
  <si>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</si>
  <si>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</si>
  <si>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</si>
  <si>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</si>
  <si>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</si>
  <si>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</si>
  <si>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</si>
  <si>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</si>
  <si>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</si>
  <si>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</si>
  <si>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</si>
  <si>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</si>
  <si>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</si>
  <si>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</si>
  <si>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</si>
  <si>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</si>
  <si>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</si>
  <si>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</si>
  <si>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</si>
  <si>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</si>
  <si>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</si>
  <si>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</si>
  <si>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</si>
  <si>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</si>
  <si>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</si>
  <si>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</si>
  <si>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</si>
  <si>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</si>
  <si>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</si>
  <si>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</si>
  <si>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</si>
  <si>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</si>
  <si>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</si>
  <si>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</si>
  <si>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</si>
  <si>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</si>
  <si>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</si>
  <si>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</si>
  <si>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</si>
  <si>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</si>
  <si>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</si>
  <si>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</si>
  <si>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</si>
  <si>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</si>
  <si>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</si>
  <si>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</si>
  <si>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</si>
  <si>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</si>
  <si>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</si>
  <si>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</si>
  <si>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</si>
  <si>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</si>
  <si>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</si>
  <si>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</si>
  <si>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</si>
  <si>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</si>
  <si>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</si>
  <si>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</si>
  <si>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</si>
  <si>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</si>
  <si>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</si>
  <si>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</si>
  <si>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</si>
  <si>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</si>
  <si>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</si>
  <si>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</si>
  <si>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</si>
  <si>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</si>
  <si>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</si>
  <si>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</si>
  <si>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</si>
  <si>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</si>
  <si>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</si>
  <si>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</si>
  <si>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</si>
  <si>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</si>
  <si>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</si>
  <si>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</si>
  <si>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</si>
  <si>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</si>
  <si>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</si>
  <si>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</si>
  <si>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</si>
  <si>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</si>
  <si>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</si>
  <si>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</si>
  <si>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</si>
  <si>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</si>
  <si>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</si>
  <si>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</si>
  <si>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</si>
  <si>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</si>
  <si>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</si>
  <si>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</si>
  <si>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</si>
  <si>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</si>
  <si>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</si>
  <si>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</si>
  <si>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</si>
  <si>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</si>
  <si>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</si>
  <si>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</si>
  <si>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</si>
  <si>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</si>
  <si>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</si>
  <si>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</si>
  <si>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</si>
  <si>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</si>
  <si>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</si>
  <si>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</si>
  <si>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</si>
  <si>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</si>
  <si>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</si>
  <si>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</si>
  <si>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</si>
  <si>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</si>
  <si>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</si>
  <si>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</si>
  <si>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</si>
  <si>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</si>
  <si>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</si>
  <si>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</si>
  <si>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</si>
  <si>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</si>
  <si>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</si>
  <si>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</si>
  <si>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</si>
  <si>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</si>
  <si>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</si>
  <si>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</si>
  <si>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</si>
  <si>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</si>
  <si>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</si>
  <si>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</si>
  <si>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</si>
  <si>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</si>
  <si>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</si>
  <si>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</si>
  <si>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</si>
  <si>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</si>
  <si>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</si>
  <si>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</si>
  <si>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</si>
  <si>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</si>
  <si>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</si>
  <si>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</si>
  <si>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</si>
  <si>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</si>
  <si>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</si>
  <si>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</si>
  <si>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</si>
  <si>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</si>
  <si>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</si>
  <si>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</si>
  <si>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</si>
  <si>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</si>
  <si>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</si>
  <si>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</si>
  <si>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</si>
  <si>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</si>
  <si>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</si>
  <si>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</si>
  <si>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</si>
  <si>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</si>
  <si>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</si>
  <si>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</si>
  <si>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</si>
  <si>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</si>
  <si>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</si>
  <si>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</si>
  <si>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</si>
  <si>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</si>
  <si>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</si>
  <si>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</si>
  <si>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</si>
  <si>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</si>
  <si>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</si>
  <si>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</si>
  <si>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</si>
  <si>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</si>
  <si>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</si>
  <si>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</si>
  <si>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</si>
  <si>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</si>
  <si>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</si>
  <si>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</si>
  <si>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</si>
  <si>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</si>
  <si>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</si>
  <si>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</si>
  <si>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</si>
  <si>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</si>
  <si>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</si>
  <si>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</si>
  <si>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</si>
  <si>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</si>
  <si>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</si>
  <si>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</si>
  <si>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</si>
  <si>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</si>
  <si>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</si>
  <si>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</si>
  <si>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</si>
  <si>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</si>
  <si>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</si>
  <si>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</si>
  <si>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</si>
  <si>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</si>
  <si>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</si>
  <si>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</si>
  <si>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</si>
  <si>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</si>
  <si>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</si>
  <si>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</si>
  <si>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</si>
  <si>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</si>
  <si>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</si>
  <si>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</si>
  <si>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</si>
  <si>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</si>
  <si>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</si>
  <si>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</si>
  <si>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</si>
  <si>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</si>
  <si>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</si>
  <si>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</si>
  <si>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</si>
  <si>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</si>
  <si>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</si>
  <si>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</si>
  <si>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</si>
  <si>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</si>
  <si>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</si>
  <si>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</si>
  <si>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</si>
  <si>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</si>
  <si>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</si>
  <si>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</si>
  <si>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</si>
  <si>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</si>
  <si>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</si>
  <si>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</si>
  <si>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</si>
  <si>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</si>
  <si>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</si>
  <si>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</si>
  <si>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</si>
  <si>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</si>
  <si>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</si>
  <si>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</si>
  <si>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</si>
  <si>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</si>
  <si>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</si>
  <si>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</si>
  <si>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</si>
  <si>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</si>
  <si>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</si>
  <si>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</si>
  <si>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</si>
  <si>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</si>
  <si>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</si>
  <si>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</si>
  <si>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</si>
  <si>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</si>
  <si>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</si>
  <si>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</si>
  <si>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</si>
  <si>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</si>
  <si>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</si>
  <si>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</si>
  <si>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</si>
  <si>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</si>
  <si>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</si>
  <si>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</si>
  <si>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</si>
  <si>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</si>
  <si>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</si>
  <si>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</si>
  <si>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</si>
  <si>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</si>
  <si>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</si>
  <si>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</si>
  <si>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</si>
  <si>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</si>
  <si>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</si>
  <si>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</si>
  <si>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</si>
  <si>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</si>
  <si>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</si>
  <si>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</si>
  <si>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</si>
  <si>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</si>
  <si>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</si>
  <si>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</si>
  <si>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</si>
  <si>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</si>
  <si>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</si>
  <si>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</si>
  <si>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</si>
  <si>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</si>
  <si>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</si>
  <si>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</si>
  <si>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</si>
  <si>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</si>
  <si>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</si>
  <si>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</si>
  <si>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</si>
  <si>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</si>
  <si>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</si>
  <si>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</si>
  <si>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</si>
  <si>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</si>
  <si>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</si>
  <si>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</si>
  <si>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</si>
  <si>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</si>
  <si>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</si>
  <si>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</si>
  <si>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</si>
  <si>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</si>
  <si>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</si>
  <si>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</si>
  <si>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</si>
  <si>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</si>
  <si>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</si>
  <si>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</si>
  <si>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</si>
  <si>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</si>
  <si>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</si>
  <si>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</si>
  <si>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</si>
  <si>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</si>
  <si>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</si>
  <si>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</si>
  <si>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</si>
  <si>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</si>
  <si>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</si>
  <si>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</si>
  <si>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</si>
  <si>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</si>
  <si>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</si>
  <si>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</si>
  <si>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</si>
  <si>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</si>
  <si>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</si>
  <si>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</si>
  <si>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</si>
  <si>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</si>
  <si>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</si>
  <si>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</si>
  <si>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</si>
  <si>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</si>
  <si>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</si>
  <si>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</si>
  <si>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</si>
  <si>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</si>
  <si>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</si>
  <si>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</si>
  <si>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</si>
  <si>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</si>
  <si>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</si>
  <si>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</si>
  <si>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</si>
  <si>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</si>
  <si>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</si>
  <si>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</si>
  <si>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</si>
  <si>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</si>
  <si>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</si>
  <si>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</si>
  <si>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</si>
  <si>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</si>
  <si>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</si>
  <si>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</si>
  <si>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</si>
  <si>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</si>
  <si>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</si>
  <si>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</si>
  <si>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</si>
  <si>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</si>
  <si>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</si>
  <si>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</si>
  <si>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</si>
  <si>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</si>
  <si>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</si>
  <si>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</si>
  <si>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</si>
  <si>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</si>
  <si>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</si>
  <si>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</si>
  <si>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</si>
  <si>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</si>
  <si>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</si>
  <si>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</si>
  <si>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</si>
  <si>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</si>
  <si>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</si>
  <si>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</si>
  <si>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</si>
  <si>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</si>
  <si>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</si>
  <si>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</si>
  <si>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</si>
  <si>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</si>
  <si>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</si>
  <si>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</si>
  <si>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</si>
  <si>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</si>
  <si>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</si>
  <si>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</si>
  <si>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</si>
  <si>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</si>
  <si>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</si>
  <si>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</si>
  <si>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</si>
  <si>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</si>
  <si>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</si>
  <si>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</si>
  <si>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</si>
  <si>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</si>
  <si>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</si>
  <si>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</si>
  <si>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</si>
  <si>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</si>
  <si>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</si>
  <si>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</si>
  <si>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</si>
  <si>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</si>
  <si>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</si>
  <si>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</si>
  <si>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</si>
  <si>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</si>
  <si>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</si>
  <si>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</si>
  <si>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</si>
  <si>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</si>
  <si>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</si>
  <si>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</si>
  <si>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</si>
  <si>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</si>
  <si>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</si>
  <si>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</si>
  <si>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</si>
  <si>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</si>
  <si>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</si>
  <si>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</si>
  <si>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</si>
  <si>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</si>
  <si>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</si>
  <si>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</si>
  <si>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</si>
  <si>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</si>
  <si>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</si>
  <si>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</si>
  <si>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</si>
  <si>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</si>
  <si>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</si>
  <si>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</si>
  <si>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</si>
  <si>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</si>
  <si>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</si>
  <si>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</si>
  <si>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</si>
  <si>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</si>
  <si>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</si>
  <si>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</si>
  <si>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</si>
  <si>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</si>
  <si>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</si>
  <si>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</si>
  <si>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</si>
  <si>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</si>
  <si>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</si>
  <si>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</si>
  <si>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</si>
  <si>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</si>
  <si>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</si>
  <si>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</si>
  <si>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</si>
  <si>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</si>
  <si>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</si>
  <si>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</si>
  <si>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</si>
  <si>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</si>
  <si>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</si>
  <si>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</si>
  <si>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</si>
  <si>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</si>
  <si>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</si>
  <si>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</si>
  <si>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</si>
  <si>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</si>
  <si>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</si>
  <si>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</si>
  <si>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</si>
  <si>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</si>
  <si>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</si>
  <si>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</si>
  <si>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</si>
  <si>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</si>
  <si>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</si>
  <si>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</si>
  <si>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</si>
  <si>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</si>
  <si>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</si>
  <si>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</si>
  <si>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</si>
  <si>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</si>
  <si>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</si>
  <si>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</si>
  <si>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</si>
  <si>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</si>
  <si>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</si>
  <si>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</si>
  <si>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</si>
  <si>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</si>
  <si>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</si>
  <si>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</si>
  <si>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</si>
  <si>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</si>
  <si>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</si>
  <si>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</si>
  <si>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</si>
  <si>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</si>
  <si>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</si>
  <si>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</si>
  <si>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</si>
  <si>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</si>
  <si>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</si>
  <si>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</si>
  <si>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</si>
  <si>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</si>
  <si>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</si>
  <si>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</si>
  <si>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</si>
  <si>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</si>
  <si>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</si>
  <si>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</si>
  <si>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</si>
  <si>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</si>
  <si>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</si>
  <si>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</si>
  <si>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</si>
  <si>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</si>
  <si>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</si>
  <si>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</si>
  <si>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</si>
  <si>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</si>
  <si>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</si>
  <si>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</si>
  <si>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</si>
  <si>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</si>
  <si>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</si>
  <si>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</si>
  <si>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</si>
  <si>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</si>
  <si>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</si>
  <si>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</si>
  <si>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</si>
  <si>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</si>
  <si>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</si>
  <si>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</si>
  <si>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</si>
  <si>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</si>
  <si>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</si>
  <si>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</si>
  <si>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</si>
  <si>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</si>
  <si>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</si>
  <si>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</si>
  <si>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</si>
  <si>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</si>
  <si>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</si>
  <si>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</si>
  <si>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</si>
  <si>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</si>
  <si>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</si>
  <si>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</si>
  <si>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</si>
  <si>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</si>
  <si>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</si>
  <si>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</si>
  <si>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</si>
  <si>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</si>
  <si>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</si>
  <si>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</si>
  <si>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</si>
  <si>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</si>
  <si>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</si>
  <si>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</si>
  <si>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</si>
  <si>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</si>
  <si>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</si>
  <si>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</si>
  <si>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</si>
  <si>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</si>
  <si>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</si>
  <si>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</si>
  <si>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</si>
  <si>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</si>
  <si>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</si>
  <si>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</si>
  <si>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</si>
  <si>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</si>
  <si>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</si>
  <si>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</si>
  <si>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</si>
  <si>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</si>
  <si>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</si>
  <si>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</si>
  <si>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</si>
  <si>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</si>
  <si>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</si>
  <si>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</si>
  <si>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</si>
  <si>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</si>
  <si>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</si>
  <si>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</si>
  <si>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</si>
  <si>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</si>
  <si>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</si>
  <si>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</si>
  <si>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</si>
  <si>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</si>
  <si>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</si>
  <si>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</si>
  <si>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</si>
  <si>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</si>
  <si>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</si>
  <si>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</si>
  <si>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</si>
  <si>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</si>
  <si>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</si>
  <si>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</si>
  <si>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</si>
  <si>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</si>
  <si>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</si>
  <si>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</si>
  <si>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</si>
  <si>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</si>
  <si>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</si>
  <si>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</si>
  <si>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</si>
  <si>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</si>
  <si>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</si>
  <si>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</si>
  <si>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</si>
  <si>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</si>
  <si>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</si>
  <si>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</si>
  <si>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</si>
  <si>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</si>
  <si>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</si>
  <si>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</si>
  <si>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</si>
  <si>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</si>
  <si>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</si>
  <si>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</si>
  <si>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</si>
  <si>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</si>
  <si>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</si>
  <si>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</si>
  <si>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</si>
  <si>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</si>
  <si>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</si>
  <si>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</si>
  <si>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</si>
  <si>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</si>
  <si>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</si>
  <si>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</si>
  <si>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</si>
  <si>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</si>
  <si>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</si>
  <si>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</si>
  <si>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</si>
  <si>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</si>
  <si>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</si>
  <si>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</si>
  <si>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</si>
  <si>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</si>
  <si>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</si>
  <si>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</si>
  <si>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</si>
  <si>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</si>
  <si>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</si>
  <si>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</si>
  <si>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</si>
  <si>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</si>
  <si>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</si>
  <si>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</si>
  <si>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</si>
  <si>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</si>
  <si>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</si>
  <si>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</si>
  <si>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</si>
  <si>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</si>
  <si>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</si>
  <si>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</si>
  <si>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</si>
  <si>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</si>
  <si>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</si>
  <si>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</si>
  <si>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</si>
  <si>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</si>
  <si>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</si>
  <si>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</si>
  <si>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</si>
  <si>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</si>
  <si>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</si>
  <si>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</si>
  <si>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</si>
  <si>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</si>
  <si>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</si>
  <si>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</si>
  <si>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</si>
  <si>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</si>
  <si>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</si>
  <si>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</si>
  <si>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</si>
  <si>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</si>
  <si>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</si>
  <si>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</si>
  <si>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</si>
  <si>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</si>
  <si>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</si>
  <si>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</si>
  <si>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</si>
  <si>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</si>
  <si>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</si>
  <si>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</si>
  <si>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</si>
  <si>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</si>
  <si>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</si>
  <si>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</si>
  <si>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</si>
  <si>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</si>
  <si>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</si>
  <si>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</si>
  <si>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</si>
  <si>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</si>
  <si>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</si>
  <si>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</si>
  <si>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</si>
  <si>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</si>
  <si>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</si>
  <si>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</si>
  <si>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</si>
  <si>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</si>
  <si>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</si>
  <si>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</si>
  <si>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</si>
  <si>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</si>
  <si>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</si>
  <si>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</si>
  <si>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</si>
  <si>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</si>
  <si>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</si>
  <si>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</si>
  <si>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</si>
  <si>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</si>
  <si>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</si>
  <si>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</si>
  <si>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</si>
  <si>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</si>
  <si>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</si>
  <si>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</si>
  <si>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</si>
  <si>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</si>
  <si>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</si>
  <si>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</si>
  <si>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</si>
  <si>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</si>
  <si>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</si>
  <si>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</si>
  <si>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</si>
  <si>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</si>
  <si>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</si>
  <si>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</si>
  <si>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</si>
  <si>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</si>
  <si>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</si>
  <si>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</si>
  <si>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</si>
  <si>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</si>
  <si>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</si>
  <si>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</si>
  <si>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</si>
  <si>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</si>
  <si>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</si>
  <si>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</si>
  <si>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</si>
  <si>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</si>
  <si>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</si>
  <si>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</si>
  <si>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</si>
  <si>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</si>
  <si>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</si>
  <si>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</si>
  <si>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</si>
  <si>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</si>
  <si>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</si>
  <si>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</si>
  <si>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</si>
  <si>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</si>
  <si>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</si>
  <si>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</si>
  <si>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</si>
  <si>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</si>
  <si>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</si>
  <si>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</si>
  <si>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</si>
  <si>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</si>
  <si>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</si>
  <si>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</si>
  <si>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</si>
  <si>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</si>
  <si>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</si>
  <si>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</si>
  <si>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</si>
  <si>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</si>
  <si>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</si>
  <si>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</si>
  <si>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</si>
  <si>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</si>
  <si>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</si>
  <si>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</si>
  <si>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</si>
  <si>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</si>
  <si>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</si>
  <si>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</si>
  <si>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</si>
  <si>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</si>
  <si>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</si>
  <si>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</si>
  <si>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</si>
  <si>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</si>
  <si>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</si>
  <si>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</si>
  <si>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</si>
  <si>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</si>
  <si>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</si>
  <si>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</si>
  <si>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</si>
  <si>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</si>
  <si>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</si>
  <si>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</si>
  <si>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</si>
  <si>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</si>
  <si>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</si>
  <si>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</si>
  <si>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</si>
  <si>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</si>
  <si>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</si>
  <si>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</si>
  <si>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</si>
  <si>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</si>
  <si>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</si>
  <si>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</si>
  <si>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</si>
  <si>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</si>
  <si>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</si>
  <si>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</si>
  <si>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</si>
  <si>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</si>
  <si>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</si>
  <si>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</si>
  <si>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</si>
  <si>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</si>
  <si>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</si>
  <si>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</si>
  <si>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</si>
  <si>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</si>
  <si>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</si>
  <si>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</si>
  <si>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</si>
  <si>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</si>
  <si>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</si>
  <si>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</si>
  <si>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</si>
  <si>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</si>
  <si>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</si>
  <si>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</si>
  <si>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</si>
  <si>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</si>
  <si>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</si>
  <si>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</si>
  <si>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</si>
  <si>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</si>
  <si>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</si>
  <si>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</si>
  <si>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</si>
  <si>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</si>
  <si>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</si>
  <si>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</si>
  <si>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</si>
  <si>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</si>
  <si>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</si>
  <si>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</si>
  <si>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</si>
  <si>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</si>
  <si>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</si>
  <si>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</si>
  <si>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</si>
  <si>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</si>
  <si>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</si>
  <si>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</si>
  <si>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</si>
  <si>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</si>
  <si>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</si>
  <si>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</si>
  <si>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</si>
  <si>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</si>
  <si>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</si>
  <si>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</si>
  <si>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</si>
  <si>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</si>
  <si>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</si>
  <si>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</si>
  <si>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</si>
  <si>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</si>
  <si>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</si>
  <si>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</si>
  <si>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</si>
  <si>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</si>
  <si>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</si>
  <si>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</si>
  <si>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</si>
  <si>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</si>
  <si>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</si>
  <si>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</si>
  <si>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</si>
  <si>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</si>
  <si>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</si>
  <si>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</si>
  <si>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</si>
  <si>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</si>
  <si>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</si>
  <si>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</si>
  <si>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</si>
  <si>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</si>
  <si>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</si>
  <si>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</si>
  <si>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</si>
  <si>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</si>
  <si>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</si>
  <si>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</si>
  <si>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</si>
  <si>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</si>
  <si>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</si>
  <si>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</si>
  <si>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</si>
  <si>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</si>
  <si>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</si>
  <si>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</si>
  <si>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</si>
  <si>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</si>
  <si>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</si>
  <si>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</si>
  <si>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</si>
  <si>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</si>
  <si>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</si>
  <si>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</si>
  <si>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</si>
  <si>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</si>
  <si>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</si>
  <si>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</si>
  <si>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</si>
  <si>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</si>
  <si>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</si>
  <si>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</si>
  <si>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</si>
  <si>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</si>
  <si>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</si>
  <si>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</si>
  <si>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</si>
  <si>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</si>
  <si>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</si>
  <si>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</si>
  <si>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</si>
  <si>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</si>
  <si>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</si>
  <si>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</si>
  <si>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</si>
  <si>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</si>
  <si>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</si>
  <si>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</si>
  <si>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</si>
  <si>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</si>
  <si>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</si>
  <si>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</si>
  <si>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</si>
  <si>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</si>
  <si>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</si>
  <si>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</si>
  <si>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</si>
  <si>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</si>
  <si>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</si>
  <si>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</si>
  <si>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</si>
  <si>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</si>
  <si>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</si>
  <si>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</si>
  <si>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</si>
  <si>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</si>
  <si>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</si>
  <si>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</si>
  <si>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</si>
  <si>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</si>
  <si>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</si>
  <si>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</si>
  <si>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</si>
  <si>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</si>
  <si>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</si>
  <si>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</si>
  <si>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</si>
  <si>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</si>
  <si>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</si>
  <si>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</si>
  <si>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</si>
  <si>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</si>
  <si>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</si>
  <si>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</si>
  <si>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</si>
  <si>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</si>
  <si>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</si>
  <si>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</si>
  <si>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</si>
  <si>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</si>
  <si>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</si>
  <si>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</si>
  <si>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</si>
  <si>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</si>
  <si>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</si>
  <si>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</si>
  <si>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</si>
  <si>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</si>
  <si>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</si>
  <si>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</si>
  <si>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</si>
  <si>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</si>
  <si>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</si>
  <si>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</si>
  <si>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</si>
  <si>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</si>
  <si>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</si>
  <si>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</si>
  <si>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</si>
  <si>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</si>
  <si>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</si>
  <si>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</si>
  <si>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</si>
  <si>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</si>
  <si>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</si>
  <si>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</si>
  <si>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</si>
  <si>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</si>
  <si>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</si>
  <si>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</si>
  <si>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</si>
  <si>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</si>
  <si>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</si>
  <si>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</si>
  <si>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</si>
  <si>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</si>
  <si>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</si>
  <si>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</si>
  <si>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</si>
  <si>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</si>
  <si>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</si>
  <si>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</si>
  <si>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</si>
  <si>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</si>
  <si>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</si>
  <si>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</si>
  <si>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</si>
  <si>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</si>
  <si>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</si>
  <si>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</si>
  <si>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</si>
  <si>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</si>
  <si>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</si>
  <si>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</si>
  <si>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</si>
  <si>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</si>
  <si>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</si>
  <si>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</si>
  <si>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</si>
  <si>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</si>
  <si>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</si>
  <si>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</si>
  <si>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</si>
  <si>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</si>
  <si>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</si>
  <si>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</si>
  <si>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</si>
  <si>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</si>
  <si>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</si>
  <si>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</si>
  <si>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</si>
  <si>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</si>
  <si>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</si>
  <si>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</si>
  <si>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</si>
  <si>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</si>
  <si>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</si>
  <si>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</si>
  <si>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</si>
  <si>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</si>
  <si>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</si>
  <si>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</si>
  <si>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</si>
  <si>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</si>
  <si>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</si>
  <si>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</si>
  <si>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</si>
  <si>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</si>
  <si>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</si>
  <si>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</si>
  <si>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</si>
  <si>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</si>
  <si>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</si>
  <si>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</si>
  <si>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</si>
  <si>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</si>
  <si>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</si>
  <si>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</si>
  <si>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</si>
  <si>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</si>
  <si>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</si>
  <si>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</si>
  <si>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</si>
  <si>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</si>
  <si>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</si>
  <si>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</si>
  <si>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</si>
  <si>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</si>
  <si>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</si>
  <si>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</si>
  <si>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</si>
  <si>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</si>
  <si>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</si>
  <si>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</si>
  <si>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</si>
  <si>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</si>
  <si>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</si>
  <si>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</si>
  <si>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</si>
  <si>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</si>
  <si>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</si>
  <si>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</si>
  <si>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</si>
  <si>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</si>
  <si>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</si>
  <si>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</si>
  <si>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</si>
  <si>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</si>
  <si>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</si>
  <si>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</si>
  <si>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</si>
  <si>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</si>
  <si>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</si>
  <si>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</si>
  <si>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</si>
  <si>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</si>
  <si>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</si>
  <si>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</si>
  <si>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</si>
  <si>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</si>
  <si>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</si>
  <si>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</si>
  <si>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</si>
  <si>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</si>
  <si>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</si>
  <si>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</si>
  <si>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</si>
  <si>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</si>
  <si>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</si>
  <si>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</si>
  <si>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</si>
  <si>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</si>
  <si>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</si>
  <si>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</si>
  <si>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</si>
  <si>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</si>
  <si>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</si>
  <si>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</si>
  <si>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</si>
  <si>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</si>
  <si>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</si>
  <si>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</si>
  <si>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</si>
  <si>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</si>
  <si>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</si>
  <si>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</si>
  <si>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</si>
  <si>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</si>
  <si>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</si>
  <si>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</si>
  <si>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</si>
  <si>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</si>
  <si>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</si>
  <si>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</si>
  <si>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</si>
  <si>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</si>
  <si>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</si>
  <si>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</si>
  <si>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</si>
  <si>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</si>
  <si>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</si>
  <si>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</si>
  <si>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</si>
  <si>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</si>
  <si>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</si>
  <si>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</si>
  <si>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</si>
  <si>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</si>
  <si>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</si>
  <si>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</si>
  <si>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</si>
  <si>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</si>
  <si>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</si>
  <si>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</si>
  <si>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</si>
  <si>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</si>
  <si>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</si>
  <si>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</si>
  <si>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</si>
  <si>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</si>
  <si>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</si>
  <si>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</si>
  <si>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</si>
  <si>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</si>
  <si>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</si>
  <si>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</si>
  <si>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</si>
  <si>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</si>
  <si>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</si>
  <si>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</si>
  <si>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</si>
  <si>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</si>
  <si>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</si>
  <si>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</si>
  <si>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</si>
  <si>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</si>
  <si>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</si>
  <si>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</si>
  <si>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</si>
  <si>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</si>
  <si>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</si>
  <si>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</si>
  <si>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</si>
  <si>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</si>
  <si>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</si>
  <si>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</si>
  <si>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</si>
  <si>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</si>
  <si>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</si>
  <si>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</si>
  <si>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</si>
  <si>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</si>
  <si>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</si>
  <si>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</si>
  <si>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</si>
  <si>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</si>
  <si>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</si>
  <si>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</si>
  <si>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</si>
  <si>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</si>
  <si>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</si>
  <si>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</si>
  <si>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</si>
  <si>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</si>
  <si>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</si>
  <si>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</si>
  <si>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</si>
  <si>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</si>
  <si>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</si>
  <si>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</si>
  <si>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</si>
  <si>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</si>
  <si>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</si>
  <si>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</si>
  <si>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</si>
  <si>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</si>
  <si>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</si>
  <si>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</si>
  <si>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</si>
  <si>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</si>
  <si>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</si>
  <si>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</si>
  <si>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</si>
  <si>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</si>
  <si>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</si>
  <si>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</si>
  <si>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</si>
  <si>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</si>
  <si>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</si>
  <si>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</si>
  <si>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</si>
  <si>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</si>
  <si>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</si>
  <si>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</si>
  <si>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</si>
  <si>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</si>
  <si>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</si>
  <si>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</si>
  <si>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</si>
  <si>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</si>
  <si>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</si>
  <si>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</si>
  <si>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</si>
  <si>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</si>
  <si>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</si>
  <si>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</si>
  <si>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</si>
  <si>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</si>
  <si>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</si>
  <si>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</si>
  <si>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</si>
  <si>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</si>
  <si>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</si>
  <si>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</si>
  <si>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</si>
  <si>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</si>
  <si>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</si>
  <si>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</si>
  <si>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</si>
  <si>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</si>
  <si>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</si>
  <si>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</si>
  <si>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</si>
  <si>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</si>
  <si>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</si>
  <si>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</si>
  <si>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</si>
  <si>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</si>
  <si>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</si>
  <si>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</si>
  <si>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</si>
  <si>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</si>
  <si>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</si>
  <si>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</si>
  <si>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</si>
  <si>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</si>
  <si>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</si>
  <si>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</si>
  <si>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</si>
  <si>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</si>
  <si>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</si>
  <si>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</si>
  <si>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</si>
  <si>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</si>
  <si>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</si>
  <si>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</si>
  <si>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</si>
  <si>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</si>
  <si>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</si>
  <si>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</si>
  <si>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</si>
  <si>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</si>
  <si>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</si>
  <si>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</si>
  <si>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</si>
  <si>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</si>
  <si>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</si>
  <si>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</si>
  <si>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</si>
  <si>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</si>
  <si>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</si>
  <si>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</si>
  <si>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</si>
  <si>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</si>
  <si>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</si>
  <si>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</si>
  <si>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</si>
  <si>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</si>
  <si>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</si>
  <si>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</si>
  <si>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</si>
  <si>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</si>
  <si>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</si>
  <si>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</si>
  <si>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</si>
  <si>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</si>
  <si>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</si>
  <si>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</si>
  <si>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</si>
  <si>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</si>
  <si>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</si>
  <si>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</si>
  <si>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</si>
  <si>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</si>
  <si>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</si>
  <si>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</si>
  <si>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</si>
  <si>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</si>
  <si>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</si>
  <si>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</si>
  <si>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</si>
  <si>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</si>
  <si>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</si>
  <si>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</si>
  <si>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</si>
  <si>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</si>
  <si>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</si>
  <si>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</si>
  <si>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</si>
  <si>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</si>
  <si>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</si>
  <si>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</si>
  <si>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</si>
  <si>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</si>
  <si>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</si>
  <si>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</si>
  <si>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</si>
  <si>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</si>
  <si>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</si>
  <si>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</si>
  <si>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</si>
  <si>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</si>
  <si>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</si>
  <si>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</si>
  <si>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</si>
  <si>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</si>
  <si>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</si>
  <si>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</si>
  <si>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</si>
  <si>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</si>
  <si>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</si>
  <si>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</si>
  <si>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</si>
  <si>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</si>
  <si>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</si>
  <si>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</si>
  <si>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</si>
  <si>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</si>
  <si>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</si>
  <si>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</si>
  <si>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</si>
  <si>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</si>
  <si>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</si>
  <si>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</si>
  <si>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</si>
  <si>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</si>
  <si>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</si>
  <si>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</si>
  <si>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</si>
  <si>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</si>
  <si>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</si>
  <si>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</si>
  <si>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</si>
  <si>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</si>
  <si>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</si>
  <si>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</si>
  <si>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</si>
  <si>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</si>
  <si>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</si>
  <si>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</si>
  <si>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</si>
  <si>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</si>
  <si>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</si>
  <si>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</si>
  <si>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</si>
  <si>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</si>
  <si>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</si>
  <si>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</si>
  <si>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</si>
  <si>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</si>
  <si>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</si>
  <si>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</si>
  <si>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</si>
  <si>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</si>
  <si>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</si>
  <si>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</si>
  <si>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</si>
  <si>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</si>
  <si>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</si>
  <si>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</si>
  <si>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</si>
  <si>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</si>
  <si>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</si>
  <si>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</si>
  <si>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</si>
  <si>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</si>
  <si>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</si>
  <si>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</si>
  <si>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</si>
  <si>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</si>
  <si>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</si>
  <si>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</si>
  <si>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</si>
  <si>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</si>
  <si>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</si>
  <si>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</si>
  <si>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</si>
  <si>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</si>
  <si>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</si>
  <si>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</si>
  <si>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</si>
  <si>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</si>
  <si>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</si>
  <si>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</si>
  <si>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</si>
  <si>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</si>
  <si>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</si>
  <si>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</si>
  <si>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</si>
  <si>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</si>
  <si>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</si>
  <si>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</si>
  <si>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</si>
  <si>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</si>
  <si>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</si>
  <si>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</si>
  <si>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</si>
  <si>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</si>
  <si>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</si>
  <si>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</si>
  <si>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</si>
  <si>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</si>
  <si>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</si>
  <si>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</si>
  <si>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</si>
  <si>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</si>
  <si>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</si>
  <si>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</si>
  <si>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</si>
  <si>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</si>
  <si>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</si>
  <si>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</si>
  <si>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</si>
  <si>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</si>
  <si>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</si>
  <si>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</si>
  <si>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</si>
  <si>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</si>
  <si>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</si>
  <si>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</si>
  <si>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</si>
  <si>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</si>
  <si>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</si>
  <si>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</si>
  <si>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</si>
  <si>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</si>
  <si>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</si>
  <si>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</si>
  <si>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</si>
  <si>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</si>
  <si>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</si>
  <si>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</si>
  <si>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</si>
  <si>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</si>
  <si>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</si>
  <si>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</si>
  <si>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</si>
  <si>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</si>
  <si>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</si>
  <si>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</si>
  <si>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</si>
  <si>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</si>
  <si>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</si>
  <si>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</si>
  <si>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</si>
  <si>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</si>
  <si>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</si>
  <si>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</si>
  <si>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</si>
  <si>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</si>
  <si>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</si>
  <si>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</si>
  <si>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</si>
  <si>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</si>
  <si>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</si>
  <si>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</si>
  <si>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</si>
  <si>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</si>
  <si>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</si>
  <si>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</si>
  <si>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</si>
  <si>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</si>
  <si>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</si>
  <si>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</si>
  <si>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</si>
  <si>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</si>
  <si>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</si>
  <si>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</si>
  <si>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</si>
  <si>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</si>
  <si>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</si>
  <si>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</si>
  <si>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</si>
  <si>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</si>
  <si>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</si>
  <si>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</si>
  <si>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</si>
  <si>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</si>
  <si>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</si>
  <si>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</si>
  <si>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</si>
  <si>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</si>
  <si>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</si>
  <si>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</si>
  <si>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</si>
  <si>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</si>
  <si>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</si>
  <si>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</si>
  <si>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</si>
  <si>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</si>
  <si>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</si>
  <si>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</si>
  <si>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</si>
  <si>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</si>
  <si>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</si>
  <si>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</si>
  <si>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</si>
  <si>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</si>
  <si>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</si>
  <si>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</si>
  <si>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</si>
  <si>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</si>
  <si>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</si>
  <si>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</si>
  <si>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</si>
  <si>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</si>
  <si>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</si>
  <si>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</si>
  <si>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</si>
  <si>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</si>
  <si>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</si>
  <si>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</si>
  <si>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</si>
  <si>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</si>
  <si>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</si>
  <si>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</si>
  <si>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</si>
  <si>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</si>
  <si>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</si>
  <si>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</si>
  <si>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</si>
  <si>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</si>
  <si>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</si>
  <si>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</si>
  <si>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</si>
  <si>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</si>
  <si>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</si>
  <si>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</si>
  <si>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</si>
  <si>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</si>
  <si>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</si>
  <si>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</si>
  <si>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</si>
  <si>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</si>
  <si>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</si>
  <si>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</si>
  <si>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</si>
  <si>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</si>
  <si>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</si>
  <si>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</si>
  <si>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</si>
  <si>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</si>
  <si>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</si>
  <si>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</si>
  <si>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</si>
  <si>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</si>
  <si>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</si>
  <si>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</si>
  <si>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</si>
  <si>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</si>
  <si>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</si>
  <si>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</si>
  <si>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</si>
  <si>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</si>
  <si>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</si>
  <si>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</si>
  <si>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</si>
  <si>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</si>
  <si>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</si>
  <si>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</si>
  <si>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</si>
  <si>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</si>
  <si>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</si>
  <si>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</si>
  <si>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</si>
  <si>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</si>
  <si>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</si>
  <si>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</si>
  <si>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</si>
  <si>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</si>
  <si>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</si>
  <si>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</si>
  <si>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</si>
  <si>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</si>
  <si>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</si>
  <si>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</si>
  <si>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</si>
  <si>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</si>
  <si>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</si>
  <si>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</si>
  <si>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</si>
  <si>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</si>
  <si>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</si>
  <si>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</si>
  <si>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</si>
  <si>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</si>
  <si>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</si>
  <si>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</si>
  <si>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</si>
  <si>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</si>
  <si>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</si>
  <si>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</si>
  <si>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</si>
  <si>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</si>
  <si>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</si>
  <si>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</si>
  <si>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</si>
  <si>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</si>
  <si>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</si>
  <si>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</si>
  <si>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</si>
  <si>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</si>
  <si>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</si>
  <si>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</si>
  <si>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</si>
  <si>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</si>
  <si>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</si>
  <si>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</si>
  <si>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</si>
  <si>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</si>
  <si>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</si>
  <si>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</si>
  <si>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</si>
  <si>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</si>
  <si>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</si>
  <si>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</si>
  <si>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</si>
  <si>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</si>
  <si>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</si>
  <si>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</si>
  <si>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</si>
  <si>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</si>
  <si>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</si>
  <si>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</si>
  <si>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</si>
  <si>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</si>
  <si>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</si>
  <si>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</si>
  <si>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</si>
  <si>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</si>
  <si>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</si>
  <si>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</si>
  <si>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</si>
  <si>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</si>
  <si>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</si>
  <si>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</si>
  <si>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</si>
  <si>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</si>
  <si>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</si>
  <si>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</si>
  <si>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</si>
  <si>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</si>
  <si>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</si>
  <si>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</si>
  <si>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</si>
  <si>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</si>
  <si>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</si>
  <si>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</si>
  <si>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</si>
  <si>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</si>
  <si>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</si>
  <si>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</si>
  <si>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</si>
  <si>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</si>
  <si>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</si>
  <si>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</si>
  <si>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</si>
  <si>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</si>
  <si>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</si>
  <si>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</si>
  <si>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</si>
  <si>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</si>
  <si>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</si>
  <si>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</si>
  <si>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</si>
  <si>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</si>
  <si>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</si>
  <si>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</si>
  <si>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</si>
  <si>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</si>
  <si>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</si>
  <si>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</si>
  <si>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</si>
  <si>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</si>
  <si>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</si>
  <si>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</si>
  <si>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</si>
  <si>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</si>
  <si>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</si>
  <si>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</si>
  <si>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</si>
  <si>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</si>
  <si>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</si>
  <si>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</si>
  <si>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</si>
  <si>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</si>
  <si>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</si>
  <si>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</si>
  <si>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</si>
  <si>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</si>
  <si>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</si>
  <si>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</si>
  <si>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</si>
  <si>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</si>
  <si>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</si>
  <si>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</si>
  <si>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</si>
  <si>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</si>
  <si>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</si>
  <si>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</si>
  <si>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</si>
  <si>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</si>
  <si>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</si>
  <si>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</si>
  <si>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</si>
  <si>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</si>
  <si>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</si>
  <si>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</si>
  <si>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</si>
  <si>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</si>
  <si>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</si>
  <si>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</si>
  <si>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</si>
  <si>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</si>
  <si>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</si>
  <si>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</si>
  <si>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</si>
  <si>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</si>
  <si>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</si>
  <si>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</si>
  <si>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</si>
  <si>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</si>
  <si>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</si>
  <si>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</si>
  <si>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</si>
  <si>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</si>
  <si>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</si>
  <si>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</si>
  <si>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</si>
  <si>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</si>
  <si>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</si>
  <si>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</si>
  <si>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</si>
  <si>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</si>
  <si>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</si>
  <si>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</si>
  <si>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</si>
  <si>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</si>
  <si>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</si>
  <si>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</si>
  <si>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</si>
  <si>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</si>
  <si>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</si>
  <si>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</si>
  <si>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</si>
  <si>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</si>
  <si>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</si>
  <si>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</si>
  <si>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</si>
  <si>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</si>
  <si>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</si>
  <si>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</si>
  <si>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</si>
  <si>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</si>
  <si>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</si>
  <si>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</si>
  <si>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</si>
  <si>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</si>
  <si>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</si>
  <si>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</si>
  <si>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</si>
  <si>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</si>
  <si>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</si>
  <si>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</si>
  <si>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</si>
  <si>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</si>
  <si>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</si>
  <si>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</si>
  <si>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</si>
  <si>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</si>
  <si>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</si>
  <si>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</si>
  <si>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</si>
  <si>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</si>
  <si>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</si>
  <si>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</si>
  <si>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</si>
  <si>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</si>
  <si>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</si>
  <si>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</si>
  <si>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</si>
  <si>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</si>
  <si>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</si>
  <si>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</si>
  <si>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</si>
  <si>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</si>
  <si>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</si>
  <si>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</si>
  <si>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</si>
  <si>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</si>
  <si>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</si>
  <si>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</si>
  <si>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</si>
  <si>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</si>
  <si>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</si>
  <si>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</si>
  <si>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</si>
  <si>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</si>
  <si>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</si>
  <si>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</si>
  <si>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</si>
  <si>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</si>
  <si>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</si>
  <si>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</si>
  <si>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</si>
  <si>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</si>
  <si>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</si>
  <si>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</si>
  <si>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</si>
  <si>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</si>
  <si>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</si>
  <si>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</si>
  <si>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</si>
  <si>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</si>
  <si>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</si>
  <si>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</si>
  <si>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</si>
  <si>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</si>
  <si>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</si>
  <si>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</si>
  <si>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</si>
  <si>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</si>
  <si>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</si>
  <si>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</si>
  <si>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</si>
  <si>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</si>
  <si>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</si>
  <si>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</si>
  <si>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</si>
  <si>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</si>
  <si>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</si>
  <si>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</si>
  <si>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</si>
  <si>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</si>
  <si>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</si>
  <si>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</si>
  <si>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</si>
  <si>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</si>
  <si>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</si>
  <si>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</si>
  <si>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</si>
  <si>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</si>
  <si>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</si>
  <si>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</si>
  <si>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</si>
  <si>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</si>
  <si>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</si>
  <si>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</si>
  <si>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</si>
  <si>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</si>
  <si>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</si>
  <si>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</si>
  <si>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</si>
  <si>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</si>
  <si>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</si>
  <si>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</si>
  <si>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</si>
  <si>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</si>
  <si>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</si>
  <si>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</si>
  <si>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</si>
  <si>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</si>
  <si>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</si>
  <si>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</si>
  <si>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</si>
  <si>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</si>
  <si>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</si>
  <si>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</si>
  <si>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</si>
  <si>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</si>
  <si>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</si>
  <si>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</si>
  <si>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</si>
  <si>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</si>
  <si>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</si>
  <si>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</si>
  <si>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</si>
  <si>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</si>
  <si>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</si>
  <si>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</si>
  <si>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</si>
  <si>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</si>
  <si>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</si>
  <si>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</si>
  <si>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</si>
  <si>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</si>
  <si>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</si>
  <si>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</si>
  <si>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</si>
  <si>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</si>
  <si>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</si>
  <si>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</si>
  <si>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</si>
  <si>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</si>
  <si>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</si>
  <si>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</si>
  <si>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</si>
  <si>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</si>
  <si>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</si>
  <si>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</si>
  <si>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</si>
  <si>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</si>
  <si>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</si>
  <si>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</si>
  <si>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</si>
  <si>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</si>
  <si>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</si>
  <si>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</si>
  <si>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</si>
  <si>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</si>
  <si>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</si>
  <si>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</si>
  <si>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</si>
  <si>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</si>
  <si>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</si>
  <si>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</si>
  <si>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</si>
  <si>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</si>
  <si>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</si>
  <si>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</si>
  <si>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</si>
  <si>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</si>
  <si>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</si>
  <si>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</si>
  <si>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</si>
  <si>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</si>
  <si>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</si>
  <si>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</si>
  <si>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</si>
  <si>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</si>
  <si>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</si>
  <si>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</si>
  <si>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</si>
  <si>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</si>
  <si>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</si>
  <si>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</si>
  <si>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</si>
  <si>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</si>
  <si>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</si>
  <si>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</si>
  <si>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</si>
  <si>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</si>
  <si>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</si>
  <si>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</si>
  <si>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</si>
  <si>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</si>
  <si>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</si>
  <si>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</si>
  <si>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</si>
  <si>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</si>
  <si>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</si>
  <si>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</si>
  <si>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</si>
  <si>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</si>
  <si>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</si>
  <si>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</si>
  <si>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</si>
  <si>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</si>
  <si>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</si>
  <si>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</si>
  <si>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</si>
  <si>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</si>
  <si>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</si>
  <si>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</si>
  <si>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</si>
  <si>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</si>
  <si>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</si>
  <si>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</si>
  <si>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</si>
  <si>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</si>
  <si>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</si>
  <si>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</si>
  <si>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</si>
  <si>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</si>
  <si>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</si>
  <si>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</si>
  <si>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</si>
  <si>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</si>
  <si>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</si>
  <si>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</si>
  <si>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</si>
  <si>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</si>
  <si>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</si>
  <si>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</si>
  <si>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</si>
  <si>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</si>
  <si>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</si>
  <si>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</si>
  <si>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</si>
  <si>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</si>
  <si>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</si>
  <si>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</si>
  <si>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</si>
  <si>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</si>
  <si>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</si>
  <si>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</si>
  <si>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</si>
  <si>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</si>
  <si>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</si>
  <si>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</si>
  <si>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</si>
  <si>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</si>
  <si>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</si>
  <si>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</si>
  <si>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</si>
  <si>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</si>
  <si>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</si>
  <si>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</si>
  <si>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</si>
  <si>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</si>
  <si>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</si>
  <si>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</si>
  <si>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</si>
  <si>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</si>
  <si>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</si>
  <si>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</si>
  <si>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</si>
  <si>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</si>
  <si>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</si>
  <si>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</si>
  <si>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</si>
  <si>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</si>
  <si>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</si>
  <si>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</si>
  <si>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</si>
  <si>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</si>
  <si>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</si>
  <si>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</si>
  <si>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</si>
  <si>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</si>
  <si>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</si>
  <si>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</si>
  <si>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</si>
  <si>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</si>
  <si>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</si>
  <si>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</si>
  <si>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</si>
  <si>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</si>
  <si>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</si>
  <si>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</si>
  <si>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</si>
  <si>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</si>
  <si>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</si>
  <si>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</si>
  <si>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</si>
  <si>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</si>
  <si>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</si>
  <si>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</si>
  <si>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</si>
  <si>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</si>
  <si>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</si>
  <si>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</si>
  <si>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</si>
  <si>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</si>
  <si>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</si>
  <si>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</si>
  <si>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</si>
  <si>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</si>
  <si>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</si>
  <si>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</si>
  <si>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</si>
  <si>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</si>
  <si>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</si>
  <si>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</si>
  <si>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</si>
  <si>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</si>
  <si>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</si>
  <si>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</si>
  <si>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</si>
  <si>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</si>
  <si>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</si>
  <si>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</si>
  <si>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</si>
  <si>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</si>
  <si>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</si>
  <si>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</si>
  <si>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</si>
  <si>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</si>
  <si>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</si>
  <si>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</si>
  <si>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</si>
  <si>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</si>
  <si>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</si>
  <si>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</si>
  <si>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</si>
  <si>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</si>
  <si>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</si>
  <si>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</si>
  <si>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</si>
  <si>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</si>
  <si>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</si>
  <si>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</si>
  <si>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</si>
  <si>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</si>
  <si>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</si>
  <si>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</si>
  <si>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</si>
  <si>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</si>
  <si>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</si>
  <si>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</si>
  <si>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</si>
  <si>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</si>
  <si>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</si>
  <si>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</si>
  <si>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</si>
  <si>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</si>
  <si>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</si>
  <si>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</si>
  <si>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</si>
  <si>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</si>
  <si>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</si>
  <si>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</si>
  <si>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</si>
  <si>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</si>
  <si>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</si>
  <si>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</si>
  <si>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</si>
  <si>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</si>
  <si>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</si>
  <si>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</si>
  <si>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</si>
  <si>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</si>
  <si>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</si>
  <si>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</si>
  <si>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</si>
  <si>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</si>
  <si>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</si>
  <si>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</si>
  <si>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</si>
  <si>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</si>
  <si>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</si>
  <si>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</si>
  <si>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</si>
  <si>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</si>
  <si>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</si>
  <si>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</si>
  <si>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</si>
  <si>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</si>
  <si>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</si>
  <si>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</si>
  <si>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</si>
  <si>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</si>
  <si>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</si>
  <si>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</si>
  <si>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</si>
  <si>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</si>
  <si>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</si>
  <si>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</si>
  <si>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</si>
  <si>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</si>
  <si>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</si>
  <si>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</si>
  <si>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</si>
  <si>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</si>
  <si>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</si>
  <si>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</si>
  <si>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</si>
  <si>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</si>
  <si>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</si>
  <si>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</si>
  <si>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</si>
  <si>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</si>
  <si>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</si>
  <si>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</si>
  <si>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</si>
  <si>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</si>
  <si>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</si>
  <si>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</si>
  <si>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</si>
  <si>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</si>
  <si>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</si>
  <si>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</si>
  <si>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</si>
  <si>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</si>
  <si>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</si>
  <si>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</si>
  <si>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</si>
  <si>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</si>
  <si>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</si>
  <si>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</si>
  <si>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</si>
  <si>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</si>
  <si>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</si>
  <si>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</si>
  <si>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</si>
  <si>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</si>
  <si>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</si>
  <si>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</si>
  <si>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</si>
  <si>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</si>
  <si>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</si>
  <si>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</si>
  <si>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</si>
  <si>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</si>
  <si>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</si>
  <si>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</si>
  <si>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</si>
  <si>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</si>
  <si>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</si>
  <si>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</si>
  <si>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</si>
  <si>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</si>
  <si>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</si>
  <si>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</si>
  <si>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</si>
  <si>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</si>
  <si>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</si>
  <si>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</si>
  <si>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</si>
  <si>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</si>
  <si>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</si>
  <si>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</si>
  <si>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</si>
  <si>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</si>
  <si>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</si>
  <si>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</si>
  <si>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</si>
  <si>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</si>
  <si>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</si>
  <si>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</si>
  <si>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</si>
  <si>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</si>
  <si>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</si>
  <si>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</si>
  <si>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</si>
  <si>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</si>
  <si>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</si>
  <si>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</si>
  <si>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</si>
  <si>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</si>
  <si>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</si>
  <si>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</si>
  <si>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</si>
  <si>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</si>
  <si>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</si>
  <si>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</si>
  <si>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</si>
  <si>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</si>
  <si>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</si>
  <si>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</si>
  <si>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</si>
  <si>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</si>
  <si>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</si>
  <si>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</si>
  <si>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</si>
  <si>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</si>
  <si>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</si>
  <si>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</si>
  <si>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</si>
  <si>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</si>
  <si>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</si>
  <si>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</si>
  <si>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</si>
  <si>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</si>
  <si>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</si>
  <si>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</si>
  <si>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</si>
  <si>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</si>
  <si>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</si>
  <si>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</si>
  <si>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</si>
  <si>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</si>
  <si>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</si>
  <si>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</si>
  <si>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</si>
  <si>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</si>
  <si>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</si>
  <si>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</si>
  <si>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</si>
  <si>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</si>
  <si>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</si>
  <si>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</si>
  <si>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</si>
  <si>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</si>
  <si>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</si>
  <si>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</si>
  <si>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</si>
  <si>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</si>
  <si>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</si>
  <si>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</si>
  <si>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</si>
  <si>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</si>
  <si>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</si>
  <si>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</si>
  <si>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</si>
  <si>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</si>
  <si>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</si>
  <si>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</si>
  <si>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</si>
  <si>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</si>
  <si>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</si>
  <si>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</si>
  <si>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</si>
  <si>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</si>
  <si>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</si>
  <si>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</si>
  <si>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</si>
  <si>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</si>
  <si>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</si>
  <si>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</si>
  <si>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</si>
  <si>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</si>
  <si>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</si>
  <si>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</si>
  <si>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</si>
  <si>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</si>
  <si>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</si>
  <si>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</si>
  <si>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</si>
  <si>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</si>
  <si>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</si>
  <si>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</si>
  <si>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</si>
  <si>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</si>
  <si>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</si>
  <si>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</si>
  <si>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</si>
  <si>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</si>
  <si>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</si>
  <si>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</si>
  <si>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</si>
  <si>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</si>
  <si>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</si>
  <si>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</si>
  <si>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</si>
  <si>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</si>
  <si>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</si>
  <si>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</si>
  <si>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</si>
  <si>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</si>
  <si>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</si>
  <si>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</si>
  <si>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</si>
  <si>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</si>
  <si>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</si>
  <si>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</si>
  <si>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</si>
  <si>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</si>
  <si>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</si>
  <si>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</si>
  <si>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</si>
  <si>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</si>
  <si>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</si>
  <si>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</si>
  <si>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</si>
  <si>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</si>
  <si>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</si>
  <si>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</si>
  <si>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</si>
  <si>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</si>
  <si>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</si>
  <si>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</si>
  <si>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</si>
  <si>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</si>
  <si>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</si>
  <si>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</si>
  <si>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</si>
  <si>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</si>
  <si>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</si>
  <si>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</si>
  <si>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</si>
  <si>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</si>
  <si>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</si>
  <si>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</si>
  <si>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</si>
  <si>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</si>
  <si>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</si>
  <si>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</si>
  <si>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</si>
  <si>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</si>
  <si>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</si>
  <si>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</si>
  <si>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</si>
  <si>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</si>
  <si>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</si>
  <si>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</si>
  <si>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</si>
  <si>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</si>
  <si>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</si>
  <si>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</si>
  <si>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</si>
  <si>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</si>
  <si>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</si>
  <si>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</si>
  <si>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</si>
  <si>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</si>
  <si>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</si>
  <si>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</si>
  <si>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</si>
  <si>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</si>
  <si>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</si>
  <si>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</si>
  <si>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</si>
  <si>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</si>
  <si>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</si>
  <si>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</si>
  <si>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</si>
  <si>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</si>
  <si>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</si>
  <si>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</si>
  <si>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</si>
  <si>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</si>
  <si>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</si>
  <si>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</si>
  <si>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</si>
  <si>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</si>
  <si>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</si>
  <si>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</si>
  <si>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</si>
  <si>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</si>
  <si>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</si>
  <si>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</si>
  <si>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</si>
  <si>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</si>
  <si>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</si>
  <si>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</si>
  <si>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</si>
  <si>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</si>
  <si>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</si>
  <si>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</si>
  <si>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</si>
  <si>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</si>
  <si>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</si>
  <si>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</si>
  <si>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</si>
  <si>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</si>
  <si>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</si>
  <si>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</si>
  <si>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</si>
  <si>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</si>
  <si>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</si>
  <si>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</si>
  <si>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</si>
  <si>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</si>
  <si>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</si>
  <si>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</si>
  <si>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</si>
  <si>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</si>
  <si>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</si>
  <si>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</si>
  <si>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</si>
  <si>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</si>
  <si>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</si>
  <si>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</si>
  <si>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</si>
  <si>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</si>
  <si>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</si>
  <si>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</si>
  <si>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</si>
  <si>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</si>
  <si>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</si>
  <si>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</si>
  <si>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</si>
  <si>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</si>
  <si>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</si>
  <si>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</si>
  <si>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</si>
  <si>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</si>
  <si>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</si>
  <si>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</si>
  <si>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</si>
  <si>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</si>
  <si>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</si>
  <si>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</si>
  <si>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</si>
  <si>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</si>
  <si>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</si>
  <si>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</si>
  <si>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</si>
  <si>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</si>
  <si>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</si>
  <si>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</si>
  <si>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</si>
  <si>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</si>
  <si>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</si>
  <si>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</si>
  <si>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</si>
  <si>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</si>
  <si>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</si>
  <si>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</si>
  <si>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</si>
  <si>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</si>
  <si>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</si>
  <si>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</si>
  <si>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</si>
  <si>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</si>
  <si>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</si>
  <si>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</si>
  <si>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</si>
  <si>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</si>
  <si>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</si>
  <si>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</si>
  <si>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</si>
  <si>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</si>
  <si>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</si>
  <si>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</si>
  <si>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</si>
  <si>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</si>
  <si>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</si>
  <si>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</si>
  <si>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</si>
  <si>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</si>
  <si>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</si>
  <si>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</si>
  <si>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</si>
  <si>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</si>
  <si>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</si>
  <si>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</si>
  <si>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</si>
  <si>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</si>
  <si>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</si>
  <si>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</si>
  <si>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</si>
  <si>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</si>
  <si>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</si>
  <si>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</si>
  <si>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</si>
  <si>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</si>
  <si>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</si>
  <si>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</si>
  <si>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</si>
  <si>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</si>
  <si>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</si>
  <si>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</si>
  <si>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</si>
  <si>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</si>
  <si>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</si>
  <si>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</si>
  <si>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</si>
  <si>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</si>
  <si>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</si>
  <si>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</si>
  <si>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</si>
  <si>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</si>
  <si>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</si>
  <si>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</si>
  <si>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</si>
  <si>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</si>
  <si>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</si>
  <si>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</si>
  <si>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</si>
  <si>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</si>
  <si>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</si>
  <si>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</si>
  <si>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</si>
  <si>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</si>
  <si>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</si>
  <si>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</si>
  <si>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</si>
  <si>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</si>
  <si>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</si>
  <si>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</si>
  <si>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</si>
  <si>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</si>
  <si>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</si>
  <si>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</si>
  <si>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</si>
  <si>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</si>
  <si>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</si>
  <si>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</si>
  <si>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</si>
  <si>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</si>
  <si>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</si>
  <si>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</si>
  <si>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</si>
  <si>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</si>
  <si>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</si>
  <si>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</si>
  <si>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</si>
  <si>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</si>
  <si>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</si>
  <si>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</si>
  <si>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</si>
  <si>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</si>
  <si>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</si>
  <si>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</si>
  <si>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</si>
  <si>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</si>
  <si>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</si>
  <si>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</si>
  <si>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</si>
  <si>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</si>
  <si>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</si>
  <si>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</si>
  <si>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</si>
  <si>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</si>
  <si>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</si>
  <si>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</si>
  <si>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</si>
  <si>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</si>
  <si>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</si>
  <si>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</si>
  <si>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</si>
  <si>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</si>
  <si>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</si>
  <si>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</si>
  <si>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</si>
  <si>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</si>
  <si>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</si>
  <si>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</si>
  <si>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</si>
  <si>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</si>
  <si>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</si>
  <si>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</si>
  <si>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</si>
  <si>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</si>
  <si>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</si>
  <si>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</si>
  <si>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</si>
  <si>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</si>
  <si>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</si>
  <si>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</si>
  <si>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</si>
  <si>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</si>
  <si>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</si>
  <si>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</si>
  <si>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</si>
  <si>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</si>
  <si>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</si>
  <si>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</si>
  <si>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</si>
  <si>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</si>
  <si>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</si>
  <si>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</si>
  <si>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</si>
  <si>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</si>
  <si>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</si>
  <si>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</si>
  <si>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</si>
  <si>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</si>
  <si>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</si>
  <si>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</si>
  <si>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</si>
  <si>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</si>
  <si>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</si>
  <si>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</si>
  <si>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</si>
  <si>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</si>
  <si>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</si>
  <si>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</si>
  <si>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</si>
  <si>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</si>
  <si>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</si>
  <si>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</si>
  <si>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</si>
  <si>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</si>
  <si>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</si>
  <si>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</si>
  <si>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</si>
  <si>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</si>
  <si>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</si>
  <si>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</si>
  <si>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</si>
  <si>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</si>
  <si>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</si>
  <si>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</si>
  <si>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</si>
  <si>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</si>
  <si>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</si>
  <si>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</si>
  <si>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</si>
  <si>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</si>
  <si>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</si>
  <si>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</si>
  <si>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</si>
  <si>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</si>
  <si>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</si>
  <si>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</si>
  <si>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</si>
  <si>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</si>
  <si>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</si>
  <si>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</si>
  <si>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</si>
  <si>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</si>
  <si>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</si>
  <si>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</si>
  <si>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</si>
  <si>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</si>
  <si>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</si>
  <si>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</si>
  <si>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</si>
  <si>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</si>
  <si>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</si>
  <si>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</si>
  <si>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</si>
  <si>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</si>
  <si>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</si>
  <si>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</si>
  <si>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</si>
  <si>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</si>
  <si>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</si>
  <si>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</si>
  <si>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</si>
  <si>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</si>
  <si>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</si>
  <si>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</si>
  <si>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</si>
  <si>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</si>
  <si>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</si>
  <si>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</si>
  <si>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</si>
  <si>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</si>
  <si>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</si>
  <si>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</si>
  <si>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</si>
  <si>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</si>
  <si>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</si>
  <si>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</si>
  <si>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</si>
  <si>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</si>
  <si>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</si>
  <si>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</si>
  <si>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</si>
  <si>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</si>
  <si>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</si>
  <si>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</si>
  <si>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</si>
  <si>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</si>
  <si>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</si>
  <si>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</si>
  <si>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</si>
  <si>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</si>
  <si>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</si>
  <si>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</si>
  <si>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</si>
  <si>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</si>
  <si>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</si>
  <si>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</si>
  <si>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</si>
  <si>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</si>
  <si>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</si>
  <si>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</si>
  <si>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</si>
  <si>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</si>
  <si>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</si>
  <si>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</si>
  <si>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</si>
  <si>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</si>
  <si>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</si>
  <si>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</si>
  <si>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</si>
  <si>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</si>
  <si>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</si>
  <si>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</si>
  <si>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</si>
  <si>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</si>
  <si>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</si>
  <si>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</si>
  <si>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</si>
  <si>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</si>
  <si>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</si>
  <si>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</si>
  <si>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</si>
  <si>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</si>
  <si>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</si>
  <si>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</si>
  <si>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</si>
  <si>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</si>
  <si>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</si>
  <si>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</si>
  <si>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</si>
  <si>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</si>
  <si>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</si>
  <si>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</si>
  <si>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</si>
  <si>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</si>
  <si>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</si>
  <si>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</si>
  <si>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</si>
  <si>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</si>
  <si>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</si>
  <si>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</si>
  <si>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</si>
  <si>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</si>
  <si>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</si>
  <si>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</si>
  <si>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</si>
  <si>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</si>
  <si>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</si>
  <si>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</si>
  <si>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</si>
  <si>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</si>
  <si>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</si>
  <si>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</si>
  <si>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</si>
  <si>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</si>
  <si>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</si>
  <si>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</si>
  <si>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</si>
  <si>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</si>
  <si>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</si>
  <si>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</si>
  <si>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</si>
  <si>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</si>
  <si>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</si>
  <si>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</si>
  <si>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</si>
  <si>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</si>
  <si>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</si>
  <si>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</si>
  <si>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</si>
  <si>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</si>
  <si>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</si>
  <si>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</si>
  <si>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</si>
  <si>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</si>
  <si>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</si>
  <si>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</si>
  <si>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</si>
  <si>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</si>
  <si>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</si>
  <si>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</si>
  <si>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</si>
  <si>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</si>
  <si>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</si>
  <si>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</si>
  <si>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</si>
  <si>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</si>
  <si>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</si>
  <si>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</si>
  <si>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</si>
  <si>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</si>
  <si>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</si>
  <si>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</si>
  <si>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</si>
  <si>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</si>
  <si>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</si>
  <si>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</si>
  <si>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</si>
  <si>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</si>
  <si>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</si>
  <si>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</si>
  <si>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</si>
  <si>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</si>
  <si>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</si>
  <si>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</si>
  <si>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</si>
  <si>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</si>
  <si>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</si>
  <si>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</si>
  <si>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</si>
  <si>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</si>
  <si>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</si>
  <si>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</si>
  <si>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</si>
  <si>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</si>
  <si>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</si>
  <si>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</si>
  <si>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</si>
  <si>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</si>
  <si>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</si>
  <si>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</si>
  <si>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</si>
  <si>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</si>
  <si>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</si>
  <si>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</si>
  <si>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</si>
  <si>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</si>
  <si>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</si>
  <si>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</si>
  <si>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</si>
  <si>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</si>
  <si>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</si>
  <si>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</si>
  <si>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</si>
  <si>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</si>
  <si>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</si>
  <si>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</si>
  <si>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</si>
  <si>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</si>
  <si>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</si>
  <si>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</si>
  <si>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</si>
  <si>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</si>
  <si>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</si>
  <si>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</si>
  <si>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</si>
  <si>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</si>
  <si>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</si>
  <si>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</si>
  <si>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</si>
  <si>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</si>
  <si>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</si>
  <si>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</si>
  <si>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</si>
  <si>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</si>
  <si>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</si>
  <si>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</si>
  <si>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</si>
  <si>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</si>
  <si>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</si>
  <si>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</si>
  <si>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</si>
  <si>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</si>
  <si>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</si>
  <si>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</si>
  <si>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</si>
  <si>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</si>
  <si>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</si>
  <si>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</si>
  <si>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</si>
  <si>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</si>
  <si>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</si>
  <si>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</si>
  <si>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</si>
  <si>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</si>
  <si>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</si>
  <si>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</si>
  <si>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</si>
  <si>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</si>
  <si>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</si>
  <si>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</si>
  <si>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</si>
  <si>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</si>
  <si>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</si>
  <si>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</si>
  <si>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</si>
  <si>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</si>
  <si>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</si>
  <si>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</si>
  <si>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</si>
  <si>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</si>
  <si>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</si>
  <si>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</si>
  <si>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</si>
  <si>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</si>
  <si>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</si>
  <si>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</si>
  <si>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</si>
  <si>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</si>
  <si>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</si>
  <si>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</si>
  <si>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</si>
  <si>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</si>
  <si>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</si>
  <si>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</si>
  <si>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</si>
  <si>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</si>
  <si>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</si>
  <si>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</si>
  <si>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</si>
  <si>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</si>
  <si>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</si>
  <si>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</si>
  <si>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</si>
  <si>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</si>
  <si>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</si>
  <si>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</si>
  <si>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</si>
  <si>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</si>
  <si>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</si>
  <si>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</si>
  <si>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</si>
  <si>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</si>
  <si>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</si>
  <si>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</si>
  <si>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</si>
  <si>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</si>
  <si>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</si>
  <si>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</si>
  <si>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</si>
  <si>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</si>
  <si>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</si>
  <si>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</si>
  <si>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</si>
  <si>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</si>
  <si>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</si>
  <si>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</si>
  <si>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</si>
  <si>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</si>
  <si>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</si>
  <si>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</si>
  <si>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</si>
  <si>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</si>
  <si>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</si>
  <si>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</si>
  <si>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</si>
  <si>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</si>
  <si>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</si>
  <si>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</si>
  <si>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</si>
  <si>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</si>
  <si>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</si>
  <si>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</si>
  <si>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</si>
  <si>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</si>
  <si>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</si>
  <si>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</si>
  <si>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</si>
  <si>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</si>
  <si>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</si>
  <si>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</si>
  <si>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</si>
  <si>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</si>
  <si>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</si>
  <si>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</si>
  <si>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</si>
  <si>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</si>
  <si>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</si>
  <si>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</si>
  <si>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</si>
  <si>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</si>
  <si>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</si>
  <si>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</si>
  <si>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</si>
  <si>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</si>
  <si>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</si>
  <si>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</si>
  <si>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</si>
  <si>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</si>
  <si>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</si>
  <si>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</si>
  <si>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</si>
  <si>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</si>
  <si>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</si>
  <si>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</si>
  <si>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</si>
  <si>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</si>
  <si>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</si>
  <si>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</si>
  <si>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</si>
  <si>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</si>
  <si>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</si>
  <si>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</si>
  <si>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</si>
  <si>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</si>
  <si>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</si>
  <si>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</si>
  <si>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</si>
  <si>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</si>
  <si>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</si>
  <si>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</si>
  <si>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</si>
  <si>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</si>
  <si>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</si>
  <si>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</si>
  <si>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</si>
  <si>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</si>
  <si>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</si>
  <si>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</si>
  <si>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</si>
  <si>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</si>
  <si>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</si>
  <si>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</si>
  <si>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</si>
  <si>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</si>
  <si>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</si>
  <si>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</si>
  <si>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</si>
  <si>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</si>
  <si>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</si>
  <si>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</si>
  <si>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</si>
  <si>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</si>
  <si>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</si>
  <si>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</si>
  <si>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</si>
  <si>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</si>
  <si>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</si>
  <si>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</si>
  <si>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</si>
  <si>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</si>
  <si>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</si>
  <si>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</si>
  <si>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</si>
  <si>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</si>
  <si>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</si>
  <si>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</si>
  <si>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</si>
  <si>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</si>
  <si>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</si>
  <si>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</si>
  <si>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</si>
  <si>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</si>
  <si>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</si>
  <si>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</si>
  <si>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</si>
  <si>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</si>
  <si>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</si>
  <si>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</si>
  <si>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</si>
  <si>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</si>
  <si>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</si>
  <si>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</si>
  <si>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</si>
  <si>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</si>
  <si>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</si>
  <si>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</si>
  <si>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</si>
  <si>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</si>
  <si>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</si>
  <si>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</si>
  <si>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</si>
  <si>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</si>
  <si>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</si>
  <si>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</si>
  <si>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</si>
  <si>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</si>
  <si>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</si>
  <si>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</si>
  <si>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</si>
  <si>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</si>
  <si>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</si>
  <si>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</si>
  <si>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</si>
  <si>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</si>
  <si>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</si>
  <si>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</si>
  <si>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</si>
  <si>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</si>
  <si>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</si>
  <si>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</si>
  <si>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</si>
  <si>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</si>
  <si>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</si>
  <si>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</si>
  <si>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</si>
  <si>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</si>
  <si>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</si>
  <si>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</si>
  <si>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</si>
  <si>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</si>
  <si>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</si>
  <si>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</si>
  <si>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</si>
  <si>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</si>
  <si>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</si>
  <si>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</si>
  <si>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</si>
  <si>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</si>
  <si>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</si>
  <si>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</si>
  <si>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</si>
  <si>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</si>
  <si>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</si>
  <si>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</si>
  <si>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</si>
  <si>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</si>
  <si>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</si>
  <si>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</si>
  <si>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</si>
  <si>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</si>
  <si>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</si>
  <si>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</si>
  <si>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</si>
  <si>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</si>
  <si>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</si>
  <si>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</si>
  <si>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</si>
  <si>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</si>
  <si>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</si>
  <si>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</si>
  <si>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</si>
  <si>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</si>
  <si>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</si>
  <si>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</si>
  <si>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</si>
  <si>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</si>
  <si>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</si>
  <si>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</si>
  <si>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</si>
  <si>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</si>
  <si>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</si>
  <si>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</si>
  <si>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</si>
  <si>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</si>
  <si>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</si>
  <si>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</si>
  <si>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</si>
  <si>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</si>
  <si>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</si>
  <si>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</si>
  <si>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</si>
  <si>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</si>
  <si>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</si>
  <si>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</si>
  <si>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</si>
  <si>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</si>
  <si>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</si>
  <si>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</si>
  <si>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</si>
  <si>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</si>
  <si>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</si>
  <si>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</si>
  <si>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</si>
  <si>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</si>
  <si>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</si>
  <si>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</si>
  <si>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</si>
  <si>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</si>
  <si>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</si>
  <si>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</si>
  <si>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</si>
  <si>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</si>
  <si>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</si>
  <si>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</si>
  <si>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</si>
  <si>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</si>
  <si>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</si>
  <si>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</si>
  <si>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</si>
  <si>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</si>
  <si>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</si>
  <si>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</si>
  <si>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</si>
  <si>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</si>
  <si>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</si>
  <si>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</si>
  <si>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</si>
  <si>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</si>
  <si>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</si>
  <si>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</si>
  <si>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</si>
  <si>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</si>
  <si>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</si>
  <si>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</si>
  <si>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</si>
  <si>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</si>
  <si>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</si>
  <si>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</si>
  <si>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</si>
  <si>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</si>
  <si>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</si>
  <si>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</si>
  <si>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</si>
  <si>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</si>
  <si>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</si>
  <si>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</si>
  <si>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</si>
  <si>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</si>
  <si>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</si>
  <si>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</si>
  <si>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</si>
  <si>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</si>
  <si>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</si>
  <si>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</si>
  <si>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</si>
  <si>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</si>
  <si>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</si>
  <si>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</si>
  <si>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</si>
  <si>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</si>
  <si>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</si>
  <si>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</si>
  <si>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</si>
  <si>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</si>
  <si>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</si>
  <si>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</si>
  <si>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</si>
  <si>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</si>
  <si>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</si>
  <si>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</si>
  <si>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</si>
  <si>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</si>
  <si>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</si>
  <si>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</si>
  <si>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</si>
  <si>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</si>
  <si>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</si>
  <si>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</si>
  <si>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</si>
  <si>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</si>
  <si>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</si>
  <si>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</si>
  <si>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</si>
  <si>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</si>
  <si>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</si>
  <si>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</si>
  <si>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</si>
  <si>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</si>
  <si>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</si>
  <si>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</si>
  <si>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</si>
  <si>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</si>
  <si>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</si>
  <si>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</si>
  <si>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</si>
  <si>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</si>
  <si>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</si>
  <si>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</si>
  <si>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</si>
  <si>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</si>
  <si>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</si>
  <si>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</si>
  <si>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</si>
  <si>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</si>
  <si>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</si>
  <si>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</si>
  <si>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</si>
  <si>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</si>
  <si>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</si>
  <si>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</si>
  <si>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</si>
  <si>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</si>
  <si>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</si>
  <si>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</si>
  <si>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</si>
  <si>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</si>
  <si>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</si>
  <si>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</si>
  <si>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</si>
  <si>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</si>
  <si>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</si>
  <si>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</si>
  <si>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</si>
  <si>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</si>
  <si>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</si>
  <si>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</si>
  <si>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</si>
  <si>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</si>
  <si>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</si>
  <si>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</si>
  <si>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</si>
  <si>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</si>
  <si>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</si>
  <si>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</si>
  <si>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</si>
  <si>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</si>
  <si>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</si>
  <si>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</si>
  <si>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</si>
  <si>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</si>
  <si>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</si>
  <si>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</si>
  <si>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</si>
  <si>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</si>
  <si>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</si>
  <si>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</si>
  <si>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</si>
  <si>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</si>
  <si>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</si>
  <si>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</si>
  <si>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</si>
  <si>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</si>
  <si>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</si>
  <si>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</si>
  <si>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</si>
  <si>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</si>
  <si>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</si>
  <si>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</si>
  <si>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</si>
  <si>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</si>
  <si>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</si>
  <si>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</si>
  <si>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</si>
  <si>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</si>
  <si>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</si>
  <si>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</si>
  <si>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</si>
  <si>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</si>
  <si>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</si>
  <si>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</si>
  <si>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</si>
  <si>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</si>
  <si>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</si>
  <si>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</si>
  <si>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</si>
  <si>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</si>
  <si>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</si>
  <si>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</si>
  <si>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</si>
  <si>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</si>
  <si>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</si>
  <si>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</si>
  <si>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</si>
  <si>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</si>
  <si>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</si>
  <si>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</si>
  <si>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</si>
  <si>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</si>
  <si>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</si>
  <si>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</si>
  <si>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</si>
  <si>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</si>
  <si>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</si>
  <si>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</si>
  <si>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</si>
  <si>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</si>
  <si>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</si>
  <si>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</si>
  <si>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</si>
  <si>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</si>
  <si>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</si>
  <si>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</si>
  <si>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</si>
  <si>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</si>
  <si>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</si>
  <si>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</si>
  <si>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</si>
  <si>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</si>
  <si>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</si>
  <si>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</si>
  <si>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</si>
  <si>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</si>
  <si>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</si>
  <si>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</si>
  <si>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</si>
  <si>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</si>
  <si>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</si>
  <si>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</si>
  <si>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</si>
  <si>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</si>
  <si>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</si>
  <si>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</si>
  <si>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</si>
  <si>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</si>
  <si>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</si>
  <si>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</si>
  <si>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</si>
  <si>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</si>
  <si>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</si>
  <si>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</si>
  <si>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</si>
  <si>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</si>
  <si>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</si>
  <si>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</si>
  <si>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</si>
  <si>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</si>
  <si>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</si>
  <si>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</si>
  <si>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</si>
  <si>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</si>
  <si>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</si>
  <si>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</si>
  <si>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</si>
  <si>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</si>
  <si>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</si>
  <si>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</si>
  <si>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</si>
  <si>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</si>
  <si>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</si>
  <si>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</si>
  <si>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</si>
  <si>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</si>
  <si>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</si>
  <si>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</si>
  <si>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</si>
  <si>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</si>
  <si>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</si>
  <si>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</si>
  <si>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</si>
  <si>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</si>
  <si>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</si>
  <si>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</si>
  <si>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</si>
  <si>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</si>
  <si>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</si>
  <si>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</si>
  <si>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</si>
  <si>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</si>
  <si>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</si>
  <si>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</si>
  <si>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</si>
  <si>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</si>
  <si>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</si>
  <si>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</si>
  <si>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</si>
  <si>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</si>
  <si>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</si>
  <si>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</si>
  <si>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</si>
  <si>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</si>
  <si>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</si>
  <si>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</si>
  <si>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</si>
  <si>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</si>
  <si>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</si>
  <si>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</si>
  <si>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</si>
  <si>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</si>
  <si>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</si>
  <si>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</si>
  <si>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</si>
  <si>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</si>
  <si>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</si>
  <si>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</si>
  <si>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</si>
  <si>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</si>
  <si>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</si>
  <si>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</si>
  <si>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</si>
  <si>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</si>
  <si>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</si>
  <si>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</si>
  <si>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</si>
  <si>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</si>
  <si>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</si>
  <si>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</si>
  <si>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</si>
  <si>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</si>
  <si>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</si>
  <si>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</si>
  <si>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</si>
  <si>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</si>
  <si>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</si>
  <si>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</si>
  <si>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</si>
  <si>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</si>
  <si>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</si>
  <si>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</si>
  <si>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</si>
  <si>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</si>
  <si>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</si>
  <si>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</si>
  <si>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</si>
  <si>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</si>
  <si>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</si>
  <si>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</si>
  <si>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</si>
  <si>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</si>
  <si>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</si>
  <si>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</si>
  <si>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</si>
  <si>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</si>
  <si>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</si>
  <si>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</si>
  <si>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</si>
  <si>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</si>
  <si>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</si>
  <si>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</si>
  <si>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</si>
  <si>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</si>
  <si>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</si>
  <si>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</si>
  <si>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</si>
  <si>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</si>
  <si>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</si>
  <si>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</si>
  <si>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</si>
  <si>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</si>
  <si>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</si>
  <si>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</si>
  <si>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</si>
  <si>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</si>
  <si>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</si>
  <si>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</si>
  <si>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</si>
  <si>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</si>
  <si>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</si>
  <si>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</si>
  <si>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</si>
  <si>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</si>
  <si>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</si>
  <si>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</si>
  <si>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</si>
  <si>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</si>
  <si>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</si>
  <si>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</si>
  <si>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</si>
  <si>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</si>
  <si>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</si>
  <si>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</si>
  <si>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</si>
  <si>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</si>
  <si>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</si>
  <si>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</si>
  <si>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</si>
  <si>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</si>
  <si>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</si>
  <si>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</si>
  <si>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</si>
  <si>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</si>
  <si>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</si>
  <si>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</si>
  <si>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</si>
  <si>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</si>
  <si>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</si>
  <si>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</si>
  <si>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</si>
  <si>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</si>
  <si>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</si>
  <si>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</si>
  <si>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</si>
  <si>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</si>
  <si>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</si>
  <si>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</si>
  <si>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</si>
  <si>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</si>
  <si>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</si>
  <si>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</si>
  <si>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</si>
  <si>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</si>
  <si>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</si>
  <si>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</si>
  <si>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</si>
  <si>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</si>
  <si>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</si>
  <si>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</si>
  <si>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</si>
  <si>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</si>
  <si>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</si>
  <si>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</si>
  <si>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</si>
  <si>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</si>
  <si>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</si>
  <si>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</si>
  <si>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</si>
  <si>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</si>
  <si>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</si>
  <si>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</si>
  <si>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</si>
  <si>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</si>
  <si>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</si>
  <si>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</si>
  <si>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</si>
  <si>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</si>
  <si>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</si>
  <si>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</si>
  <si>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</si>
  <si>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</si>
  <si>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</si>
  <si>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</si>
  <si>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</si>
  <si>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</si>
  <si>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</si>
  <si>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</si>
  <si>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</si>
  <si>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</si>
  <si>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</si>
  <si>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</si>
  <si>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</si>
  <si>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</si>
  <si>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</si>
  <si>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</si>
  <si>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</si>
  <si>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</si>
  <si>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</si>
  <si>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</si>
  <si>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</si>
  <si>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</si>
  <si>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</si>
  <si>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</si>
  <si>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</si>
  <si>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</si>
  <si>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</si>
  <si>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</si>
  <si>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</si>
  <si>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</si>
  <si>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</si>
  <si>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</si>
  <si>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</si>
  <si>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</si>
  <si>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</si>
  <si>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</si>
  <si>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</si>
  <si>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</si>
  <si>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</si>
  <si>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</si>
  <si>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</si>
  <si>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</si>
  <si>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</si>
  <si>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</si>
  <si>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</si>
  <si>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</si>
  <si>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</si>
  <si>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</si>
  <si>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</si>
  <si>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</si>
  <si>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</si>
  <si>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</si>
  <si>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</si>
  <si>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</si>
  <si>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</si>
  <si>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</si>
  <si>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</si>
  <si>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</si>
  <si>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</si>
  <si>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</si>
  <si>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</si>
  <si>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</si>
  <si>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</si>
  <si>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</si>
  <si>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</si>
  <si>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</si>
  <si>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</si>
  <si>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</si>
  <si>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</si>
  <si>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</si>
  <si>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</si>
  <si>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</si>
  <si>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</si>
  <si>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</si>
  <si>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</si>
  <si>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</si>
  <si>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</si>
  <si>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</si>
  <si>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</si>
  <si>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</si>
  <si>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</si>
  <si>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</si>
  <si>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</si>
  <si>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</si>
  <si>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</si>
  <si>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</si>
  <si>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</si>
  <si>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</si>
  <si>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</si>
  <si>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</si>
  <si>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</si>
  <si>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</si>
  <si>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</si>
  <si>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</si>
  <si>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</si>
  <si>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</si>
  <si>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</si>
  <si>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</si>
  <si>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</si>
  <si>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</si>
  <si>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</si>
  <si>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</si>
  <si>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</si>
  <si>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</si>
  <si>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</si>
  <si>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</si>
  <si>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</si>
  <si>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</si>
  <si>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</si>
  <si>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</si>
  <si>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</si>
  <si>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</si>
  <si>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</si>
  <si>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</si>
  <si>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</si>
  <si>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</si>
  <si>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</si>
  <si>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</si>
  <si>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</si>
  <si>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</si>
  <si>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</si>
  <si>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</si>
  <si>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</si>
  <si>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</si>
  <si>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</si>
  <si>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</si>
  <si>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</si>
  <si>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</si>
  <si>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</si>
  <si>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</si>
  <si>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</si>
  <si>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</si>
  <si>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</si>
  <si>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</si>
  <si>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</si>
  <si>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</si>
  <si>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</si>
  <si>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</si>
  <si>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</si>
  <si>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</si>
  <si>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</si>
  <si>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</si>
  <si>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</si>
  <si>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</si>
  <si>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</si>
  <si>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</si>
  <si>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</si>
  <si>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</si>
  <si>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</si>
  <si>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</si>
  <si>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</si>
  <si>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</si>
  <si>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</si>
  <si>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</si>
  <si>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</si>
  <si>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</si>
  <si>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</si>
  <si>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</si>
  <si>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</si>
  <si>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</si>
  <si>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</si>
  <si>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</si>
  <si>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</si>
  <si>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</si>
  <si>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</si>
  <si>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</si>
  <si>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</si>
  <si>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</si>
  <si>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</si>
  <si>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</si>
  <si>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</si>
  <si>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</si>
  <si>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</si>
  <si>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</si>
  <si>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</si>
  <si>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</si>
  <si>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</si>
  <si>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</si>
  <si>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</si>
  <si>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</si>
  <si>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</si>
  <si>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</si>
  <si>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</si>
  <si>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</si>
  <si>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</si>
  <si>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</si>
  <si>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</si>
  <si>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</si>
  <si>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</si>
  <si>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</si>
  <si>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</si>
  <si>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</si>
  <si>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</si>
  <si>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</si>
  <si>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</si>
  <si>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</si>
  <si>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</si>
  <si>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</si>
  <si>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</si>
  <si>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</si>
  <si>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</si>
  <si>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</si>
  <si>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</si>
  <si>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</si>
  <si>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</si>
  <si>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</si>
  <si>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</si>
  <si>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</si>
  <si>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</si>
  <si>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</si>
  <si>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</si>
  <si>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</si>
  <si>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</si>
  <si>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</si>
  <si>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</si>
  <si>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</si>
  <si>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</si>
  <si>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</si>
  <si>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</si>
  <si>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</si>
  <si>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</si>
  <si>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</si>
  <si>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</si>
  <si>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</si>
  <si>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</si>
  <si>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</si>
  <si>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</si>
  <si>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</si>
  <si>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</si>
  <si>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</si>
  <si>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</si>
  <si>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</si>
  <si>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</si>
  <si>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</si>
  <si>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</si>
  <si>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</si>
  <si>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</si>
  <si>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</si>
  <si>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</si>
  <si>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</si>
  <si>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</si>
  <si>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</si>
  <si>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</si>
  <si>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</si>
  <si>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</si>
  <si>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</si>
  <si>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</si>
  <si>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</si>
  <si>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</si>
  <si>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</si>
  <si>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</si>
  <si>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</si>
  <si>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</si>
  <si>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</si>
  <si>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</si>
  <si>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</si>
  <si>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</si>
  <si>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</si>
  <si>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</si>
  <si>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</si>
  <si>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</si>
  <si>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</si>
  <si>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</si>
  <si>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</si>
  <si>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</si>
  <si>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</si>
  <si>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</si>
  <si>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</si>
  <si>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</si>
  <si>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</si>
  <si>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</si>
  <si>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</si>
  <si>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</si>
  <si>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</si>
  <si>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</si>
  <si>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</si>
  <si>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</si>
  <si>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</si>
  <si>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</si>
  <si>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</si>
  <si>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</si>
  <si>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</si>
  <si>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</si>
  <si>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</si>
  <si>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</si>
  <si>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</si>
  <si>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</si>
  <si>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</si>
  <si>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</si>
  <si>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</si>
  <si>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</si>
  <si>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</si>
  <si>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</si>
  <si>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</si>
  <si>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</si>
  <si>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</si>
  <si>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</si>
  <si>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</si>
  <si>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</si>
  <si>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</si>
  <si>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</si>
  <si>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</si>
  <si>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</si>
  <si>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</si>
  <si>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</si>
  <si>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</si>
  <si>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</si>
  <si>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</si>
  <si>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</si>
  <si>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</si>
  <si>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</si>
  <si>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</si>
  <si>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</si>
  <si>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</si>
  <si>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</si>
  <si>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</si>
  <si>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</si>
  <si>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</si>
  <si>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</si>
  <si>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</si>
  <si>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</si>
  <si>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</si>
  <si>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</si>
  <si>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</si>
  <si>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</si>
  <si>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</si>
  <si>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</si>
  <si>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</si>
  <si>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</si>
  <si>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</si>
  <si>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</si>
  <si>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</si>
  <si>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</si>
  <si>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</si>
  <si>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</si>
  <si>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</si>
  <si>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</si>
  <si>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</si>
  <si>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</si>
  <si>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</si>
  <si>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</si>
  <si>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</si>
  <si>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</si>
  <si>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</si>
  <si>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</si>
  <si>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</si>
  <si>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</si>
  <si>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</si>
  <si>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</si>
  <si>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</si>
  <si>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</si>
  <si>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</si>
  <si>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</si>
  <si>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</si>
  <si>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</si>
  <si>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</si>
  <si>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</si>
  <si>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</si>
  <si>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</si>
  <si>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</si>
  <si>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</si>
  <si>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</si>
  <si>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</si>
  <si>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</si>
  <si>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</si>
  <si>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</si>
  <si>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</si>
  <si>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</si>
  <si>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</si>
  <si>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</si>
  <si>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</si>
  <si>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</si>
  <si>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</si>
  <si>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</si>
  <si>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</si>
  <si>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</si>
  <si>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</si>
  <si>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</si>
  <si>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</si>
  <si>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</si>
  <si>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</si>
  <si>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</si>
  <si>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</si>
  <si>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</si>
  <si>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</si>
  <si>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</si>
  <si>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</si>
  <si>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</si>
  <si>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</si>
  <si>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</si>
  <si>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</si>
  <si>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</si>
  <si>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</si>
  <si>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</si>
  <si>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</si>
  <si>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</si>
  <si>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</si>
  <si>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</si>
  <si>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</si>
  <si>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</si>
  <si>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</si>
  <si>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</si>
  <si>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</si>
  <si>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</si>
  <si>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</si>
  <si>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</si>
  <si>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</si>
  <si>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</si>
  <si>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</si>
  <si>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</si>
  <si>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</si>
  <si>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</si>
  <si>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</si>
  <si>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</si>
  <si>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</si>
  <si>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</si>
  <si>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</si>
  <si>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</si>
  <si>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</si>
  <si>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</si>
  <si>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</si>
  <si>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</si>
  <si>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</si>
  <si>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</si>
  <si>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</si>
  <si>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</si>
  <si>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</si>
  <si>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</si>
  <si>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</si>
  <si>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</si>
  <si>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</si>
  <si>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</si>
  <si>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</si>
  <si>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</si>
  <si>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</si>
  <si>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</si>
  <si>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</si>
  <si>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</si>
  <si>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</si>
  <si>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</si>
  <si>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</si>
  <si>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</si>
  <si>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</si>
  <si>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</si>
  <si>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</si>
  <si>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</si>
  <si>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</si>
  <si>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</si>
  <si>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</si>
  <si>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</si>
  <si>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</si>
  <si>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</si>
  <si>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</si>
  <si>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</si>
  <si>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</si>
  <si>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</si>
  <si>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</si>
  <si>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</si>
  <si>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</si>
  <si>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</si>
  <si>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</si>
  <si>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</si>
  <si>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</si>
  <si>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</si>
  <si>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</si>
  <si>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</si>
  <si>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</si>
  <si>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</si>
  <si>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</si>
  <si>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</si>
  <si>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</si>
  <si>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</si>
  <si>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</si>
  <si>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</si>
  <si>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</si>
  <si>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</si>
  <si>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</si>
  <si>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</si>
  <si>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</si>
  <si>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</si>
  <si>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</si>
  <si>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</si>
  <si>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</si>
  <si>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</si>
  <si>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</si>
  <si>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</si>
  <si>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</si>
  <si>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</si>
  <si>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</si>
  <si>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</si>
  <si>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</si>
  <si>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</si>
  <si>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</si>
  <si>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</si>
  <si>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</si>
  <si>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</si>
  <si>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</si>
  <si>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</si>
  <si>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</si>
  <si>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</si>
  <si>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</si>
  <si>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</si>
  <si>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</si>
  <si>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</si>
  <si>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</si>
  <si>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</si>
  <si>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</si>
  <si>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</si>
  <si>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</si>
  <si>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</si>
  <si>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</si>
  <si>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</si>
  <si>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</si>
  <si>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</si>
  <si>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</si>
  <si>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</si>
  <si>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</si>
  <si>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</si>
  <si>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</si>
  <si>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</si>
  <si>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</si>
  <si>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</si>
  <si>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</si>
  <si>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</si>
  <si>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</si>
  <si>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</si>
  <si>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</si>
  <si>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</si>
  <si>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</si>
  <si>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</si>
  <si>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</si>
  <si>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</si>
  <si>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</si>
  <si>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</si>
  <si>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</si>
  <si>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</si>
  <si>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</si>
  <si>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</si>
  <si>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</si>
  <si>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</si>
  <si>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</si>
  <si>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</si>
  <si>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</si>
  <si>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</si>
  <si>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</si>
  <si>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</si>
  <si>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</si>
  <si>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</si>
  <si>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</si>
  <si>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</si>
  <si>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</si>
  <si>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</si>
  <si>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</si>
  <si>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</si>
  <si>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</si>
  <si>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</si>
  <si>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</si>
  <si>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</si>
  <si>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</si>
  <si>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</si>
  <si>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</si>
  <si>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</si>
  <si>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</si>
  <si>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</si>
  <si>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</si>
  <si>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</si>
  <si>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</si>
  <si>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</si>
  <si>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</si>
  <si>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</si>
  <si>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</si>
  <si>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</si>
  <si>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</si>
  <si>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</si>
  <si>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</si>
  <si>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</si>
  <si>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</si>
  <si>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</si>
  <si>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</si>
  <si>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</si>
  <si>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</si>
  <si>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</si>
  <si>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</si>
  <si>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</si>
  <si>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</si>
  <si>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</si>
  <si>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</si>
  <si>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</si>
  <si>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</si>
  <si>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</si>
  <si>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</si>
  <si>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</si>
  <si>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</si>
  <si>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</si>
  <si>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</si>
  <si>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</si>
  <si>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</si>
  <si>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</si>
  <si>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</si>
  <si>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</si>
  <si>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</si>
  <si>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</si>
  <si>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</si>
  <si>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</si>
  <si>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</si>
  <si>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</si>
  <si>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</si>
  <si>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</si>
  <si>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</si>
  <si>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</si>
  <si>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</si>
  <si>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</si>
  <si>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</si>
  <si>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</si>
  <si>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</si>
  <si>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</si>
  <si>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</si>
  <si>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</si>
  <si>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</si>
  <si>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</si>
  <si>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</si>
  <si>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</si>
  <si>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</si>
  <si>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</si>
  <si>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</si>
  <si>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</si>
  <si>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</si>
  <si>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</si>
  <si>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</si>
  <si>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</si>
  <si>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</si>
  <si>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</si>
  <si>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</si>
  <si>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</si>
  <si>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</si>
  <si>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</si>
  <si>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</si>
  <si>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</si>
  <si>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</si>
  <si>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</si>
  <si>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</si>
  <si>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</si>
  <si>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</si>
  <si>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</si>
  <si>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</si>
  <si>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</si>
  <si>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</si>
  <si>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</si>
  <si>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</si>
  <si>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</si>
  <si>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</si>
  <si>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</si>
  <si>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</si>
  <si>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</si>
  <si>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</si>
  <si>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</si>
  <si>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</si>
  <si>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</si>
  <si>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</si>
  <si>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</si>
  <si>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</si>
  <si>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</si>
  <si>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</si>
  <si>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</si>
  <si>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</si>
  <si>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</si>
  <si>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</si>
  <si>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</si>
  <si>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</si>
  <si>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</si>
  <si>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</si>
  <si>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</si>
  <si>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</si>
  <si>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</si>
  <si>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</si>
  <si>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</si>
  <si>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</si>
  <si>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</si>
  <si>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</si>
  <si>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</si>
  <si>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</si>
  <si>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</si>
  <si>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</si>
  <si>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</si>
  <si>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</si>
  <si>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</si>
  <si>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</si>
  <si>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MRS Electronic GmbH &amp; Co. KG</t>
  </si>
  <si>
    <t>31-415-7953</t>
  </si>
  <si>
    <t>DUNS</t>
  </si>
  <si>
    <t>Klaus-Gutsch-Str 7, Rottweil  78628, GERMANY</t>
  </si>
  <si>
    <t>Andrea Mattos</t>
  </si>
  <si>
    <t>andrea.mattos@mrs-electronic.com</t>
  </si>
  <si>
    <t>+4974128071145</t>
  </si>
  <si>
    <t>Management Systems &amp; Compliance Director</t>
  </si>
  <si>
    <t>https://www.mrs-electronic.com/en/company/about-mrs</t>
  </si>
  <si>
    <t>Madagascar</t>
  </si>
  <si>
    <t>Due Diligence Results Pending</t>
  </si>
  <si>
    <t>Congo, Democratic Republic Of The</t>
  </si>
  <si>
    <t>Taiwan, Province Of China</t>
  </si>
  <si>
    <t/>
  </si>
  <si>
    <t>Due diligence results pending</t>
  </si>
  <si>
    <t>China</t>
  </si>
  <si>
    <t>India</t>
  </si>
  <si>
    <t>Turkey</t>
  </si>
  <si>
    <t>Viet Nam</t>
  </si>
  <si>
    <t>Russian Federation</t>
  </si>
  <si>
    <t>Spain</t>
  </si>
  <si>
    <t>Japan</t>
  </si>
  <si>
    <t>India, Japan, Panama</t>
  </si>
  <si>
    <t>Guangdong Fangyuan Environment Co., Ltd.</t>
  </si>
  <si>
    <t>CID003726</t>
  </si>
  <si>
    <t>Specialty Metals Resources Ltd</t>
  </si>
  <si>
    <t>CID003724</t>
  </si>
  <si>
    <t>Mitsui &amp; Co.</t>
  </si>
  <si>
    <t>CID003723</t>
  </si>
  <si>
    <t>Falconbridge Ltd.</t>
  </si>
  <si>
    <t>CID003721</t>
  </si>
  <si>
    <t>Katanga Mining</t>
  </si>
  <si>
    <t>CID003702</t>
  </si>
  <si>
    <t>Zhejiang Power New Energy Materials Co., Ltd.</t>
  </si>
  <si>
    <t>Zhuji City</t>
  </si>
  <si>
    <t xml:space="preserve">Not RMAP Conformant, </t>
  </si>
  <si>
    <t>CID003595</t>
  </si>
  <si>
    <t>Shijiazhuang Shuozhan Mineral Products Co. LTD.</t>
  </si>
  <si>
    <t>Brazil</t>
  </si>
  <si>
    <t>United States Of America</t>
  </si>
  <si>
    <t>Eritrea, United States</t>
  </si>
  <si>
    <t>Canada</t>
  </si>
  <si>
    <t>Japan, Panama</t>
  </si>
  <si>
    <t>CID003559</t>
  </si>
  <si>
    <t>Vale Canada</t>
  </si>
  <si>
    <t>Indonesia</t>
  </si>
  <si>
    <t>India, Indonesia</t>
  </si>
  <si>
    <t>Thailand</t>
  </si>
  <si>
    <t>Andorra, Thailand</t>
  </si>
  <si>
    <t>Korea, Republic Of</t>
  </si>
  <si>
    <t>China, Taiwan</t>
  </si>
  <si>
    <t>Brazil, India, Japan, Panama</t>
  </si>
  <si>
    <t>CID003494</t>
  </si>
  <si>
    <t>Shaoguan Zhonghong Metal Industrial Co., Ltd.</t>
  </si>
  <si>
    <t>CID003492</t>
  </si>
  <si>
    <t>Jinchuan Group</t>
  </si>
  <si>
    <t>United Kingdom Of Great Britain And Northern Ireland</t>
  </si>
  <si>
    <t>Andorra, Dominican Republic, Ireland, Italy, Norway, United Kingdom</t>
  </si>
  <si>
    <t>China, Recycled/Scrap</t>
  </si>
  <si>
    <t>CID003472</t>
  </si>
  <si>
    <t>Jervoic Finland OY</t>
  </si>
  <si>
    <t>Central Ostrobothnia</t>
  </si>
  <si>
    <t>RMI: Conformant</t>
  </si>
  <si>
    <t>Democratic Republic of the Congo</t>
  </si>
  <si>
    <t>CID003447</t>
  </si>
  <si>
    <t>Yichun</t>
  </si>
  <si>
    <t>CID003426</t>
  </si>
  <si>
    <t>SOCIETE MINIERE DU KATANGA (SOMIKA SARL)</t>
  </si>
  <si>
    <t>CID003423</t>
  </si>
  <si>
    <t>Chemaf Usoke</t>
  </si>
  <si>
    <t>Australia</t>
  </si>
  <si>
    <t>Norway</t>
  </si>
  <si>
    <t>Aust-Agder</t>
  </si>
  <si>
    <t>Norway, Rwanda</t>
  </si>
  <si>
    <t>Finland</t>
  </si>
  <si>
    <t>Andorra, Finland</t>
  </si>
  <si>
    <t>Democratic Republic of  the Congo</t>
  </si>
  <si>
    <t>Jiangxi Jiangwu Cobalt industrial Co., Ltd.</t>
  </si>
  <si>
    <t>Recycled/Scrap</t>
  </si>
  <si>
    <t>New Caledonia</t>
  </si>
  <si>
    <t>CID003286</t>
  </si>
  <si>
    <t>Chambishi Metals, PLC</t>
  </si>
  <si>
    <t>CID003283</t>
  </si>
  <si>
    <t>Taganito HPAL Nickel Corp.</t>
  </si>
  <si>
    <t>CID003282</t>
  </si>
  <si>
    <t>Coral Bay Nickel Corp.</t>
  </si>
  <si>
    <t>Morocco</t>
  </si>
  <si>
    <t>Japan, Panama, Philippines</t>
  </si>
  <si>
    <t>CID003240</t>
  </si>
  <si>
    <t>Sudbury Integrated Nickel Operation</t>
  </si>
  <si>
    <t>Canada, Madagascar</t>
  </si>
  <si>
    <t>Belgium</t>
  </si>
  <si>
    <t>CID003227</t>
  </si>
  <si>
    <t>Gangzhou Yi Hao Umicore Industry Co.</t>
  </si>
  <si>
    <t>Finland, Recycled/Scrap</t>
  </si>
  <si>
    <t>CID003205</t>
  </si>
  <si>
    <t>Tin</t>
  </si>
  <si>
    <t>PT Bangka Serumpun</t>
  </si>
  <si>
    <t>Pangkalpinang</t>
  </si>
  <si>
    <t>CID002835</t>
  </si>
  <si>
    <t>PT Menara Cipta Mulia</t>
  </si>
  <si>
    <t>Mentawak</t>
  </si>
  <si>
    <t>CID001539</t>
  </si>
  <si>
    <t>Rui Da Hung</t>
  </si>
  <si>
    <t>Longtan Shiang Taoyuan</t>
  </si>
  <si>
    <t>CID001482</t>
  </si>
  <si>
    <t>PT Timah Tbk Mentok</t>
  </si>
  <si>
    <t>Mentok</t>
  </si>
  <si>
    <t>CID001477</t>
  </si>
  <si>
    <t>PT Timah Tbk Kundur</t>
  </si>
  <si>
    <t>Kundur</t>
  </si>
  <si>
    <t>CID001460</t>
  </si>
  <si>
    <t>PT Refined Bangka Tin</t>
  </si>
  <si>
    <t>Sungailiat</t>
  </si>
  <si>
    <t>CID001399</t>
  </si>
  <si>
    <t>PT Artha Cipta Langgeng</t>
  </si>
  <si>
    <t>CID001182</t>
  </si>
  <si>
    <t>Minsur</t>
  </si>
  <si>
    <t>Paracas</t>
  </si>
  <si>
    <t>CID001105</t>
  </si>
  <si>
    <t>Malaysia Smelting Corporation (MSC)</t>
  </si>
  <si>
    <t>Butterworth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</si>
</sst>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rs-electronic.com/en/company/about-mrs" TargetMode="External"/><Relationship Id="rId2" Type="http://schemas.openxmlformats.org/officeDocument/2006/relationships/hyperlink" Target="mailto:andrea.mattos@mrs-electronic.com" TargetMode="External"/><Relationship Id="rId1" Type="http://schemas.openxmlformats.org/officeDocument/2006/relationships/hyperlink" Target="mailto:andrea.mattos@mrs-electroni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&amp;C&amp;"Calibri"&amp;16&amp;KFFFF00 Vertraulich/Confidential&amp;1#_x000D_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&amp;C&amp;"Calibri"&amp;16&amp;KFFFF00 Vertraulich/Confidential&amp;1#_x000D_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267AB0FE-186F-476D-A81C-04D7E4591B00}"/>
    </customSheetView>
    <customSheetView guid="{C59130F4-2E03-5E48-94CE-6E4A0484DB9E}" showAutoFilter="1">
      <selection activeCell="C1" sqref="C1:D65536"/>
      <pageMargins left="0" right="0" top="0" bottom="0" header="0" footer="0"/>
      <pageSetup orientation="portrait"/>
      <headerFooter alignWithMargins="0"/>
      <autoFilter ref="B1:C1" xr:uid="{2E016F6F-4E18-4026-8DD0-9C77DDA72763}"/>
    </customSheetView>
  </customSheetViews>
  <phoneticPr fontId="84" type="noConversion"/>
  <pageMargins left="0.75" right="0.75" top="1" bottom="1" header="0.3" footer="0.3"/>
  <pageSetup orientation="portrait" r:id="rId1"/>
  <headerFooter>
    <oddHeader>&amp;C&amp;"Calibri"&amp;16&amp;KFFFF00 Vertraulich/Confidential&amp;1#_x000D_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headerFooter>
    <oddHeader>&amp;C&amp;"Calibri"&amp;16&amp;KFFFF00 Vertraulich/Confidential&amp;1#_x000D_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headerFooter>
    <oddHeader>&amp;C&amp;"Calibri"&amp;16&amp;KFFFF00 Vertraulich/Confidential&amp;1#_x000D_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31" sqref="B3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19208</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45470</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25</v>
      </c>
      <c r="E27" s="335"/>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t="s">
        <v>25</v>
      </c>
      <c r="E33" s="335"/>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25</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t="s">
        <v>25</v>
      </c>
      <c r="E39" s="335"/>
      <c r="F39" s="41"/>
      <c r="G39" s="329"/>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30</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t="s">
        <v>30</v>
      </c>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22</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t="s">
        <v>22</v>
      </c>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t="s">
        <v>25</v>
      </c>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19210</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22</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22</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22</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EE4DDE0-C89F-44E8-85E8-90EB6D7C3F75}"/>
    <hyperlink ref="D20" r:id="rId2" xr:uid="{377D82DA-2FED-42E7-879C-C06ABBFC6140}"/>
    <hyperlink ref="G71" r:id="rId3" xr:uid="{C49E8FC9-27CA-4200-AE2D-8B20A366EF73}"/>
  </hyperlinks>
  <pageMargins left="0.70866141732283505" right="0.70866141732283505" top="0.74803149606299202" bottom="0.74803149606299202" header="0.31496062992126" footer="0.31496062992126"/>
  <pageSetup scale="41" fitToHeight="0" orientation="portrait" r:id="rId4"/>
  <headerFooter>
    <oddHeader>&amp;C&amp;"Calibri"&amp;16&amp;KFFFF00 Vertraulich/Confidential&amp;1#_x000D_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H9" sqref="H9"/>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12821</v>
      </c>
      <c r="B5" s="150" t="s">
        <v>44</v>
      </c>
      <c r="C5" s="153" t="s">
        <v>49</v>
      </c>
      <c r="D5" s="150" t="s">
        <v>12820</v>
      </c>
      <c r="E5" s="150" t="s">
        <v>19211</v>
      </c>
      <c r="F5" s="150" t="s">
        <v>12821</v>
      </c>
      <c r="G5" s="150" t="s">
        <v>12</v>
      </c>
      <c r="H5" s="208"/>
      <c r="I5" s="209"/>
      <c r="J5" s="209"/>
      <c r="K5" s="151"/>
      <c r="L5" s="151"/>
      <c r="M5" s="151"/>
      <c r="N5" s="151"/>
      <c r="O5" s="151" t="s">
        <v>19212</v>
      </c>
      <c r="P5" s="211"/>
      <c r="Q5" s="152"/>
      <c r="R5" s="150" t="str">
        <f ca="1">IF(ISERROR($V5),"",OFFSET('Smelter Look-up'!$C$4,$V5-4,0)&amp;"")</f>
        <v/>
      </c>
      <c r="S5" s="156" t="str">
        <f t="shared" ref="S5:S63" ca="1" si="0">IF(B5="","",IF(ISERROR(MATCH($E5,CL,0)),"Unknown",INDIRECT("'C'!$A$"&amp;MATCH($E5,CL,0)+1)))</f>
        <v>MG</v>
      </c>
      <c r="T5" s="156" t="str">
        <f ca="1">IF(B5="","",IF(ISERROR(MATCH($J5,SorP!$B$1:$B$6226,0)),"",INDIRECT("'SorP'!$A$"&amp;MATCH($S5&amp;$J5,SorP!C:C,0))))</f>
        <v/>
      </c>
      <c r="U5" s="169"/>
      <c r="V5" s="170">
        <f>IF(C5="",NA(),MATCH($B5&amp;$C5,'Smelter Look-up'!$J:$J,0))</f>
        <v>190</v>
      </c>
      <c r="X5" s="171">
        <f t="shared" ref="X5:X62" si="1">IF(AND(C5="Smelter not listed",OR(LEN(D5)=0,LEN(E5)=0)),1,0)</f>
        <v>0</v>
      </c>
      <c r="AB5" s="171" t="str">
        <f t="shared" ref="AB5:AB62" si="2">B5&amp;C5</f>
        <v>MicaSmelter Not Listed</v>
      </c>
    </row>
    <row r="6" spans="1:34" s="171" customFormat="1" ht="25.5">
      <c r="A6" s="200" t="s">
        <v>12787</v>
      </c>
      <c r="B6" s="150" t="s">
        <v>43</v>
      </c>
      <c r="C6" s="153" t="s">
        <v>49</v>
      </c>
      <c r="D6" s="150" t="s">
        <v>12784</v>
      </c>
      <c r="E6" s="150" t="s">
        <v>19213</v>
      </c>
      <c r="F6" s="150" t="s">
        <v>12787</v>
      </c>
      <c r="G6" s="150" t="s">
        <v>12</v>
      </c>
      <c r="H6" s="208"/>
      <c r="I6" s="209"/>
      <c r="J6" s="209"/>
      <c r="K6" s="151"/>
      <c r="L6" s="151"/>
      <c r="M6" s="151"/>
      <c r="N6" s="151"/>
      <c r="O6" s="151" t="s">
        <v>19212</v>
      </c>
      <c r="P6" s="211"/>
      <c r="Q6" s="152"/>
      <c r="R6" s="150" t="str">
        <f ca="1">IF(ISERROR($V6),"",OFFSET('Smelter Look-up'!$C$4,$V6-4,0)&amp;"")</f>
        <v/>
      </c>
      <c r="S6" s="156" t="str">
        <f t="shared" ca="1" si="0"/>
        <v>CD</v>
      </c>
      <c r="T6" s="156" t="str">
        <f ca="1">IF(B6="","",IF(ISERROR(MATCH($J6,SorP!$B$1:$B$6226,0)),"",INDIRECT("'SorP'!$A$"&amp;MATCH($S6&amp;$J6,SorP!C:C,0))))</f>
        <v/>
      </c>
      <c r="U6" s="169"/>
      <c r="V6" s="170" t="e">
        <f>IF(C6="",NA(),MATCH($B6&amp;$C6,'Smelter Look-up'!$J:$J,0))</f>
        <v>#N/A</v>
      </c>
      <c r="X6" s="171">
        <f t="shared" si="1"/>
        <v>0</v>
      </c>
      <c r="AB6" s="171" t="str">
        <f t="shared" si="2"/>
        <v>CobaltSmelter Not Listed</v>
      </c>
    </row>
    <row r="7" spans="1:34" s="171" customFormat="1" ht="25.5">
      <c r="A7" s="200" t="s">
        <v>12715</v>
      </c>
      <c r="B7" s="150" t="s">
        <v>43</v>
      </c>
      <c r="C7" s="153" t="s">
        <v>12782</v>
      </c>
      <c r="D7" s="150"/>
      <c r="E7" s="150" t="s">
        <v>19214</v>
      </c>
      <c r="F7" s="150" t="s">
        <v>12715</v>
      </c>
      <c r="G7" s="150" t="s">
        <v>12</v>
      </c>
      <c r="H7" s="208"/>
      <c r="I7" s="209" t="s">
        <v>19215</v>
      </c>
      <c r="J7" s="209" t="s">
        <v>19215</v>
      </c>
      <c r="K7" s="151"/>
      <c r="L7" s="151"/>
      <c r="M7" s="151"/>
      <c r="N7" s="151"/>
      <c r="O7" s="151" t="s">
        <v>19216</v>
      </c>
      <c r="P7" s="211"/>
      <c r="Q7" s="152"/>
      <c r="R7" s="150" t="str">
        <f ca="1">IF(ISERROR($V7),"",OFFSET('Smelter Look-up'!$C$4,$V7-4,0)&amp;"")</f>
        <v>Lianyou Resources Co., Ltd.</v>
      </c>
      <c r="S7" s="156" t="str">
        <f t="shared" ca="1" si="0"/>
        <v>TW</v>
      </c>
      <c r="T7" s="156" t="str">
        <f ca="1">IF(B7="","",IF(ISERROR(MATCH($J7,SorP!$B$1:$B$6226,0)),"",INDIRECT("'SorP'!$A$"&amp;MATCH($S7&amp;$J7,SorP!C:C,0))))</f>
        <v/>
      </c>
      <c r="U7" s="169"/>
      <c r="V7" s="170">
        <f>IF(C7="",NA(),MATCH($B7&amp;$C7,'Smelter Look-up'!$J:$J,0))</f>
        <v>75</v>
      </c>
      <c r="X7" s="171">
        <f t="shared" si="1"/>
        <v>0</v>
      </c>
      <c r="AB7" s="171" t="str">
        <f t="shared" si="2"/>
        <v>CobaltLianyou Resources Co., Ltd.</v>
      </c>
    </row>
    <row r="8" spans="1:34" s="171" customFormat="1" ht="25.5">
      <c r="A8" s="200" t="s">
        <v>12710</v>
      </c>
      <c r="B8" s="150" t="s">
        <v>43</v>
      </c>
      <c r="C8" s="153" t="s">
        <v>12709</v>
      </c>
      <c r="D8" s="150"/>
      <c r="E8" s="150" t="s">
        <v>19217</v>
      </c>
      <c r="F8" s="150" t="s">
        <v>12710</v>
      </c>
      <c r="G8" s="150" t="s">
        <v>12</v>
      </c>
      <c r="H8" s="208"/>
      <c r="I8" s="209" t="s">
        <v>135</v>
      </c>
      <c r="J8" s="209" t="s">
        <v>136</v>
      </c>
      <c r="K8" s="151"/>
      <c r="L8" s="151"/>
      <c r="M8" s="151"/>
      <c r="N8" s="151"/>
      <c r="O8" s="151" t="s">
        <v>19212</v>
      </c>
      <c r="P8" s="211"/>
      <c r="Q8" s="152"/>
      <c r="R8" s="150" t="str">
        <f ca="1">IF(ISERROR($V8),"",OFFSET('Smelter Look-up'!$C$4,$V8-4,0)&amp;"")</f>
        <v>Guizhou Red Star Electronic Material Co., Ltd.</v>
      </c>
      <c r="S8" s="156" t="str">
        <f t="shared" ca="1" si="0"/>
        <v>CN</v>
      </c>
      <c r="T8" s="156" t="str">
        <f ca="1">IF(B8="","",IF(ISERROR(MATCH($J8,SorP!$B$1:$B$6226,0)),"",INDIRECT("'SorP'!$A$"&amp;MATCH($S8&amp;$J8,SorP!C:C,0))))</f>
        <v>CN-GZ</v>
      </c>
      <c r="U8" s="169"/>
      <c r="V8" s="170">
        <f>IF(C8="",NA(),MATCH($B8&amp;$C8,'Smelter Look-up'!$J:$J,0))</f>
        <v>37</v>
      </c>
      <c r="X8" s="171">
        <f t="shared" si="1"/>
        <v>0</v>
      </c>
      <c r="AB8" s="171" t="str">
        <f t="shared" si="2"/>
        <v>CobaltGuizhou Red Star Electronic Material Co., Ltd.</v>
      </c>
    </row>
    <row r="9" spans="1:34" s="171" customFormat="1" ht="20.25">
      <c r="A9" s="200" t="s">
        <v>12725</v>
      </c>
      <c r="B9" s="150" t="s">
        <v>44</v>
      </c>
      <c r="C9" s="153" t="s">
        <v>12724</v>
      </c>
      <c r="D9" s="150"/>
      <c r="E9" s="150" t="s">
        <v>19218</v>
      </c>
      <c r="F9" s="150" t="s">
        <v>12725</v>
      </c>
      <c r="G9" s="150" t="s">
        <v>12</v>
      </c>
      <c r="H9" s="208"/>
      <c r="I9" s="209" t="s">
        <v>12726</v>
      </c>
      <c r="J9" s="209" t="s">
        <v>12741</v>
      </c>
      <c r="K9" s="151"/>
      <c r="L9" s="151"/>
      <c r="M9" s="151"/>
      <c r="N9" s="151"/>
      <c r="O9" s="151" t="s">
        <v>19216</v>
      </c>
      <c r="P9" s="211"/>
      <c r="Q9" s="152"/>
      <c r="R9" s="150" t="str">
        <f ca="1">IF(ISERROR($V9),"",OFFSET('Smelter Look-up'!$C$4,$V9-4,0)&amp;"")</f>
        <v>The Jai Mica Supply Co., PVT Ltd.</v>
      </c>
      <c r="S9" s="156" t="str">
        <f t="shared" ca="1" si="0"/>
        <v>IN</v>
      </c>
      <c r="T9" s="156" t="str">
        <f ca="1">IF(B9="","",IF(ISERROR(MATCH($J9,SorP!$B$1:$B$6226,0)),"",INDIRECT("'SorP'!$A$"&amp;MATCH($S9&amp;$J9,SorP!C:C,0))))</f>
        <v>IN-JH</v>
      </c>
      <c r="U9" s="169"/>
      <c r="V9" s="170">
        <f>IF(C9="",NA(),MATCH($B9&amp;$C9,'Smelter Look-up'!$J:$J,0))</f>
        <v>182</v>
      </c>
      <c r="X9" s="171">
        <f t="shared" si="1"/>
        <v>0</v>
      </c>
      <c r="AB9" s="171" t="str">
        <f t="shared" si="2"/>
        <v>MicaThe Jai Mica Supply Co., PVT Ltd.</v>
      </c>
    </row>
    <row r="10" spans="1:34" s="171" customFormat="1" ht="20.25">
      <c r="A10" s="200" t="s">
        <v>12706</v>
      </c>
      <c r="B10" s="150" t="s">
        <v>43</v>
      </c>
      <c r="C10" s="153" t="s">
        <v>12705</v>
      </c>
      <c r="D10" s="150"/>
      <c r="E10" s="150" t="s">
        <v>19219</v>
      </c>
      <c r="F10" s="150" t="s">
        <v>12706</v>
      </c>
      <c r="G10" s="150" t="s">
        <v>12</v>
      </c>
      <c r="H10" s="208"/>
      <c r="I10" s="209" t="s">
        <v>11470</v>
      </c>
      <c r="J10" s="209" t="s">
        <v>11470</v>
      </c>
      <c r="K10" s="151"/>
      <c r="L10" s="151"/>
      <c r="M10" s="151"/>
      <c r="N10" s="151"/>
      <c r="O10" s="151" t="s">
        <v>19216</v>
      </c>
      <c r="P10" s="211"/>
      <c r="Q10" s="152"/>
      <c r="R10" s="150" t="str">
        <f ca="1">IF(ISERROR($V10),"",OFFSET('Smelter Look-up'!$C$4,$V10-4,0)&amp;"")</f>
        <v>Eti Bakir A.S</v>
      </c>
      <c r="S10" s="156" t="str">
        <f t="shared" ca="1" si="0"/>
        <v>TR</v>
      </c>
      <c r="T10" s="156" t="str">
        <f ca="1">IF(B10="","",IF(ISERROR(MATCH($J10,SorP!$B$1:$B$6226,0)),"",INDIRECT("'SorP'!$A$"&amp;MATCH($S10&amp;$J10,SorP!C:C,0))))</f>
        <v>TR-47</v>
      </c>
      <c r="U10" s="169"/>
      <c r="V10" s="170">
        <f>IF(C10="",NA(),MATCH($B10&amp;$C10,'Smelter Look-up'!$J:$J,0))</f>
        <v>18</v>
      </c>
      <c r="X10" s="171">
        <f t="shared" si="1"/>
        <v>0</v>
      </c>
      <c r="AB10" s="171" t="str">
        <f t="shared" si="2"/>
        <v>CobaltEti Bakir A.S</v>
      </c>
    </row>
    <row r="11" spans="1:34" s="171" customFormat="1" ht="20.25">
      <c r="A11" s="201" t="s">
        <v>12719</v>
      </c>
      <c r="B11" s="150" t="s">
        <v>43</v>
      </c>
      <c r="C11" s="153" t="s">
        <v>12718</v>
      </c>
      <c r="D11" s="150"/>
      <c r="E11" s="150" t="s">
        <v>19220</v>
      </c>
      <c r="F11" s="150" t="s">
        <v>12719</v>
      </c>
      <c r="G11" s="150" t="s">
        <v>12</v>
      </c>
      <c r="H11" s="208"/>
      <c r="I11" s="209" t="s">
        <v>12720</v>
      </c>
      <c r="J11" s="209" t="s">
        <v>12251</v>
      </c>
      <c r="K11" s="151"/>
      <c r="L11" s="151"/>
      <c r="M11" s="151"/>
      <c r="N11" s="151"/>
      <c r="O11" s="151" t="s">
        <v>19216</v>
      </c>
      <c r="P11" s="211"/>
      <c r="Q11" s="152"/>
      <c r="R11" s="150" t="str">
        <f ca="1">IF(ISERROR($V11),"",OFFSET('Smelter Look-up'!$C$4,$V11-4,0)&amp;"")</f>
        <v>Nam Viet Cromit Joint Stock Company</v>
      </c>
      <c r="S11" s="156" t="str">
        <f t="shared" ca="1" si="0"/>
        <v>VN</v>
      </c>
      <c r="T11" s="156" t="str">
        <f ca="1">IF(B11="","",IF(ISERROR(MATCH($J11,SorP!$B$1:$B$6226,0)),"",INDIRECT("'SorP'!$A$"&amp;MATCH($S11&amp;$J11,SorP!C:C,0))))</f>
        <v>VN-21</v>
      </c>
      <c r="U11" s="169"/>
      <c r="V11" s="170">
        <f>IF(C11="",NA(),MATCH($B11&amp;$C11,'Smelter Look-up'!$J:$J,0))</f>
        <v>99</v>
      </c>
      <c r="X11" s="171">
        <f t="shared" si="1"/>
        <v>0</v>
      </c>
      <c r="AB11" s="171" t="str">
        <f t="shared" si="2"/>
        <v>CobaltNam Viet Cromit Joint Stock Company</v>
      </c>
    </row>
    <row r="12" spans="1:34" s="171" customFormat="1" ht="25.5">
      <c r="A12" s="200" t="s">
        <v>12540</v>
      </c>
      <c r="B12" s="150" t="s">
        <v>43</v>
      </c>
      <c r="C12" s="153" t="s">
        <v>12541</v>
      </c>
      <c r="D12" s="150"/>
      <c r="E12" s="150" t="s">
        <v>19221</v>
      </c>
      <c r="F12" s="150" t="s">
        <v>12540</v>
      </c>
      <c r="G12" s="150" t="s">
        <v>12</v>
      </c>
      <c r="H12" s="208"/>
      <c r="I12" s="209" t="s">
        <v>12542</v>
      </c>
      <c r="J12" s="209" t="s">
        <v>10121</v>
      </c>
      <c r="K12" s="151"/>
      <c r="L12" s="151"/>
      <c r="M12" s="151"/>
      <c r="N12" s="151"/>
      <c r="O12" s="151" t="s">
        <v>19216</v>
      </c>
      <c r="P12" s="211"/>
      <c r="Q12" s="152"/>
      <c r="R12" s="150" t="str">
        <f ca="1">IF(ISERROR($V12),"",OFFSET('Smelter Look-up'!$C$4,$V12-4,0)&amp;"")</f>
        <v>Nadezhda Metallurgical Plant of MMC Norilsk Nickel's Polar Division</v>
      </c>
      <c r="S12" s="156" t="str">
        <f t="shared" ca="1" si="0"/>
        <v>RU</v>
      </c>
      <c r="T12" s="156" t="str">
        <f ca="1">IF(B12="","",IF(ISERROR(MATCH($J12,SorP!$B$1:$B$6226,0)),"",INDIRECT("'SorP'!$A$"&amp;MATCH($S12&amp;$J12,SorP!C:C,0))))</f>
        <v>RU-KYA</v>
      </c>
      <c r="U12" s="169"/>
      <c r="V12" s="170">
        <f>IF(C12="",NA(),MATCH($B12&amp;$C12,'Smelter Look-up'!$J:$J,0))</f>
        <v>98</v>
      </c>
      <c r="X12" s="171">
        <f t="shared" si="1"/>
        <v>0</v>
      </c>
      <c r="AB12" s="171" t="str">
        <f t="shared" si="2"/>
        <v>CobaltNadezhda Metallurgical Plant of MMC Norilsk Nickel's Polar Division</v>
      </c>
    </row>
    <row r="13" spans="1:34" s="171" customFormat="1" ht="25.5">
      <c r="A13" s="200" t="s">
        <v>12535</v>
      </c>
      <c r="B13" s="150" t="s">
        <v>43</v>
      </c>
      <c r="C13" s="153" t="s">
        <v>12536</v>
      </c>
      <c r="D13" s="150"/>
      <c r="E13" s="150" t="s">
        <v>19217</v>
      </c>
      <c r="F13" s="150" t="s">
        <v>12535</v>
      </c>
      <c r="G13" s="150" t="s">
        <v>12</v>
      </c>
      <c r="H13" s="208"/>
      <c r="I13" s="209" t="s">
        <v>12537</v>
      </c>
      <c r="J13" s="209" t="s">
        <v>112</v>
      </c>
      <c r="K13" s="151"/>
      <c r="L13" s="151"/>
      <c r="M13" s="151"/>
      <c r="N13" s="151"/>
      <c r="O13" s="151" t="s">
        <v>19216</v>
      </c>
      <c r="P13" s="211"/>
      <c r="Q13" s="152"/>
      <c r="R13" s="150" t="str">
        <f ca="1">IF(ISERROR($V13),"",OFFSET('Smelter Look-up'!$C$4,$V13-4,0)&amp;"")</f>
        <v>Jiangxi Miracle Golden Tiger Cobalt Co. Ltd.</v>
      </c>
      <c r="S13" s="156" t="str">
        <f t="shared" ca="1" si="0"/>
        <v>CN</v>
      </c>
      <c r="T13" s="156" t="str">
        <f ca="1">IF(B13="","",IF(ISERROR(MATCH($J13,SorP!$B$1:$B$6226,0)),"",INDIRECT("'SorP'!$A$"&amp;MATCH($S13&amp;$J13,SorP!C:C,0))))</f>
        <v>CN-JX</v>
      </c>
      <c r="U13" s="169"/>
      <c r="V13" s="170">
        <f>IF(C13="",NA(),MATCH($B13&amp;$C13,'Smelter Look-up'!$J:$J,0))</f>
        <v>59</v>
      </c>
      <c r="X13" s="171">
        <f t="shared" si="1"/>
        <v>0</v>
      </c>
      <c r="AB13" s="171" t="str">
        <f t="shared" si="2"/>
        <v>CobaltJiangxi Miracle Golden Tiger Cobalt Co. Ltd.</v>
      </c>
    </row>
    <row r="14" spans="1:34" s="171" customFormat="1" ht="20.25">
      <c r="A14" s="201" t="s">
        <v>12553</v>
      </c>
      <c r="B14" s="150" t="s">
        <v>44</v>
      </c>
      <c r="C14" s="153" t="s">
        <v>12554</v>
      </c>
      <c r="D14" s="150"/>
      <c r="E14" s="150" t="s">
        <v>19218</v>
      </c>
      <c r="F14" s="150" t="s">
        <v>12553</v>
      </c>
      <c r="G14" s="150" t="s">
        <v>12</v>
      </c>
      <c r="H14" s="208"/>
      <c r="I14" s="209" t="s">
        <v>12555</v>
      </c>
      <c r="J14" s="209" t="s">
        <v>12745</v>
      </c>
      <c r="K14" s="151"/>
      <c r="L14" s="151"/>
      <c r="M14" s="151"/>
      <c r="N14" s="151"/>
      <c r="O14" s="151" t="s">
        <v>19216</v>
      </c>
      <c r="P14" s="211"/>
      <c r="Q14" s="152"/>
      <c r="R14" s="150" t="str">
        <f ca="1">IF(ISERROR($V14),"",OFFSET('Smelter Look-up'!$C$4,$V14-4,0)&amp;"")</f>
        <v>DARUKA MINCHEM PVT.LTD</v>
      </c>
      <c r="S14" s="156" t="str">
        <f t="shared" ca="1" si="0"/>
        <v>IN</v>
      </c>
      <c r="T14" s="156" t="str">
        <f ca="1">IF(B14="","",IF(ISERROR(MATCH($J14,SorP!$B$1:$B$6226,0)),"",INDIRECT("'SorP'!$A$"&amp;MATCH($S14&amp;$J14,SorP!C:C,0))))</f>
        <v>IN-RJ</v>
      </c>
      <c r="U14" s="169"/>
      <c r="V14" s="170">
        <f>IF(C14="",NA(),MATCH($B14&amp;$C14,'Smelter Look-up'!$J:$J,0))</f>
        <v>161</v>
      </c>
      <c r="X14" s="171">
        <f t="shared" si="1"/>
        <v>0</v>
      </c>
      <c r="AB14" s="171" t="str">
        <f t="shared" si="2"/>
        <v>MicaDARUKA MINCHEM PVT.LTD</v>
      </c>
    </row>
    <row r="15" spans="1:34" s="171" customFormat="1" ht="20.25">
      <c r="A15" s="201" t="s">
        <v>12562</v>
      </c>
      <c r="B15" s="150" t="s">
        <v>44</v>
      </c>
      <c r="C15" s="153" t="s">
        <v>12563</v>
      </c>
      <c r="D15" s="150"/>
      <c r="E15" s="150" t="s">
        <v>19217</v>
      </c>
      <c r="F15" s="150" t="s">
        <v>12562</v>
      </c>
      <c r="G15" s="150" t="s">
        <v>12</v>
      </c>
      <c r="H15" s="208"/>
      <c r="I15" s="209" t="s">
        <v>12564</v>
      </c>
      <c r="J15" s="209" t="s">
        <v>128</v>
      </c>
      <c r="K15" s="151"/>
      <c r="L15" s="151"/>
      <c r="M15" s="151"/>
      <c r="N15" s="151"/>
      <c r="O15" s="151" t="s">
        <v>19216</v>
      </c>
      <c r="P15" s="211"/>
      <c r="Q15" s="152"/>
      <c r="R15" s="150" t="str">
        <f ca="1">IF(ISERROR($V15),"",OFFSET('Smelter Look-up'!$C$4,$V15-4,0)&amp;"")</f>
        <v>Mica Electrical Material (Luhe) Co., Ltd.</v>
      </c>
      <c r="S15" s="156" t="str">
        <f t="shared" ca="1" si="0"/>
        <v>CN</v>
      </c>
      <c r="T15" s="156" t="str">
        <f ca="1">IF(B15="","",IF(ISERROR(MATCH($J15,SorP!$B$1:$B$6226,0)),"",INDIRECT("'SorP'!$A$"&amp;MATCH($S15&amp;$J15,SorP!C:C,0))))</f>
        <v>CN-GD</v>
      </c>
      <c r="U15" s="169"/>
      <c r="V15" s="170">
        <f>IF(C15="",NA(),MATCH($B15&amp;$C15,'Smelter Look-up'!$J:$J,0))</f>
        <v>173</v>
      </c>
      <c r="X15" s="171">
        <f t="shared" si="1"/>
        <v>0</v>
      </c>
      <c r="AB15" s="171" t="str">
        <f t="shared" si="2"/>
        <v>MicaMica Electrical Material (Luhe) Co., Ltd.</v>
      </c>
    </row>
    <row r="16" spans="1:34" s="171" customFormat="1" ht="25.5">
      <c r="A16" s="200" t="s">
        <v>12565</v>
      </c>
      <c r="B16" s="150" t="s">
        <v>44</v>
      </c>
      <c r="C16" s="153" t="s">
        <v>12566</v>
      </c>
      <c r="D16" s="150"/>
      <c r="E16" s="150" t="s">
        <v>19222</v>
      </c>
      <c r="F16" s="150" t="s">
        <v>12565</v>
      </c>
      <c r="G16" s="150" t="s">
        <v>12</v>
      </c>
      <c r="H16" s="208"/>
      <c r="I16" s="209" t="s">
        <v>12567</v>
      </c>
      <c r="J16" s="209" t="s">
        <v>4513</v>
      </c>
      <c r="K16" s="151"/>
      <c r="L16" s="151"/>
      <c r="M16" s="151"/>
      <c r="N16" s="151"/>
      <c r="O16" s="151" t="s">
        <v>19216</v>
      </c>
      <c r="P16" s="211"/>
      <c r="Q16" s="152"/>
      <c r="R16" s="150" t="str">
        <f ca="1">IF(ISERROR($V16),"",OFFSET('Smelter Look-up'!$C$4,$V16-4,0)&amp;"")</f>
        <v>Minerals i Derivats, S.A.</v>
      </c>
      <c r="S16" s="156" t="str">
        <f t="shared" ca="1" si="0"/>
        <v>ES</v>
      </c>
      <c r="T16" s="156" t="str">
        <f ca="1">IF(B16="","",IF(ISERROR(MATCH($J16,SorP!$B$1:$B$6226,0)),"",INDIRECT("'SorP'!$A$"&amp;MATCH($S16&amp;$J16,SorP!C:C,0))))</f>
        <v>ES-T</v>
      </c>
      <c r="U16" s="169"/>
      <c r="V16" s="170">
        <f>IF(C16="",NA(),MATCH($B16&amp;$C16,'Smelter Look-up'!$J:$J,0))</f>
        <v>174</v>
      </c>
      <c r="X16" s="171">
        <f t="shared" si="1"/>
        <v>0</v>
      </c>
      <c r="AB16" s="171" t="str">
        <f t="shared" si="2"/>
        <v>MicaMinerals i Derivats, S.A.</v>
      </c>
    </row>
    <row r="17" spans="1:28" s="171" customFormat="1" ht="20.25">
      <c r="A17" s="200" t="s">
        <v>12559</v>
      </c>
      <c r="B17" s="150" t="s">
        <v>44</v>
      </c>
      <c r="C17" s="153" t="s">
        <v>12560</v>
      </c>
      <c r="D17" s="150"/>
      <c r="E17" s="150" t="s">
        <v>19217</v>
      </c>
      <c r="F17" s="150" t="s">
        <v>12559</v>
      </c>
      <c r="G17" s="150" t="s">
        <v>12</v>
      </c>
      <c r="H17" s="208"/>
      <c r="I17" s="209" t="s">
        <v>12561</v>
      </c>
      <c r="J17" s="209" t="s">
        <v>149</v>
      </c>
      <c r="K17" s="151"/>
      <c r="L17" s="151"/>
      <c r="M17" s="151"/>
      <c r="N17" s="151"/>
      <c r="O17" s="151" t="s">
        <v>19216</v>
      </c>
      <c r="P17" s="211"/>
      <c r="Q17" s="152"/>
      <c r="R17" s="150" t="str">
        <f ca="1">IF(ISERROR($V17),"",OFFSET('Smelter Look-up'!$C$4,$V17-4,0)&amp;"")</f>
        <v>Hunan Rongtai New Material Co., Ltd.</v>
      </c>
      <c r="S17" s="156" t="str">
        <f t="shared" ca="1" si="0"/>
        <v>CN</v>
      </c>
      <c r="T17" s="156" t="str">
        <f ca="1">IF(B17="","",IF(ISERROR(MATCH($J17,SorP!$B$1:$B$6226,0)),"",INDIRECT("'SorP'!$A$"&amp;MATCH($S17&amp;$J17,SorP!C:C,0))))</f>
        <v>CN-HN</v>
      </c>
      <c r="U17" s="169"/>
      <c r="V17" s="170">
        <f>IF(C17="",NA(),MATCH($B17&amp;$C17,'Smelter Look-up'!$J:$J,0))</f>
        <v>165</v>
      </c>
      <c r="X17" s="171">
        <f t="shared" si="1"/>
        <v>0</v>
      </c>
      <c r="AB17" s="171" t="str">
        <f t="shared" si="2"/>
        <v>MicaHunan Rongtai New Material Co., Ltd.</v>
      </c>
    </row>
    <row r="18" spans="1:28" s="171" customFormat="1" ht="25.5">
      <c r="A18" s="200" t="s">
        <v>12556</v>
      </c>
      <c r="B18" s="150" t="s">
        <v>44</v>
      </c>
      <c r="C18" s="153" t="s">
        <v>12557</v>
      </c>
      <c r="D18" s="150"/>
      <c r="E18" s="150" t="s">
        <v>19217</v>
      </c>
      <c r="F18" s="150" t="s">
        <v>12556</v>
      </c>
      <c r="G18" s="150" t="s">
        <v>12</v>
      </c>
      <c r="H18" s="208"/>
      <c r="I18" s="209" t="s">
        <v>12558</v>
      </c>
      <c r="J18" s="209" t="s">
        <v>99</v>
      </c>
      <c r="K18" s="151"/>
      <c r="L18" s="151"/>
      <c r="M18" s="151"/>
      <c r="N18" s="151"/>
      <c r="O18" s="151" t="s">
        <v>19216</v>
      </c>
      <c r="P18" s="211"/>
      <c r="Q18" s="152"/>
      <c r="R18" s="150" t="str">
        <f ca="1">IF(ISERROR($V18),"",OFFSET('Smelter Look-up'!$C$4,$V18-4,0)&amp;"")</f>
        <v>HEBEI LINGSHOU COUNTY ZHONGKE MINERAL POWDER CO., LTD.</v>
      </c>
      <c r="S18" s="156" t="str">
        <f t="shared" ca="1" si="0"/>
        <v>CN</v>
      </c>
      <c r="T18" s="156" t="str">
        <f ca="1">IF(B18="","",IF(ISERROR(MATCH($J18,SorP!$B$1:$B$6226,0)),"",INDIRECT("'SorP'!$A$"&amp;MATCH($S18&amp;$J18,SorP!C:C,0))))</f>
        <v>CN-HE</v>
      </c>
      <c r="U18" s="169"/>
      <c r="V18" s="170">
        <f>IF(C18="",NA(),MATCH($B18&amp;$C18,'Smelter Look-up'!$J:$J,0))</f>
        <v>164</v>
      </c>
      <c r="X18" s="171">
        <f t="shared" si="1"/>
        <v>0</v>
      </c>
      <c r="AB18" s="171" t="str">
        <f t="shared" si="2"/>
        <v>MicaHEBEI LINGSHOU COUNTY ZHONGKE MINERAL POWDER CO., LTD.</v>
      </c>
    </row>
    <row r="19" spans="1:28" s="171" customFormat="1" ht="25.5">
      <c r="A19" s="200" t="s">
        <v>12530</v>
      </c>
      <c r="B19" s="150" t="s">
        <v>43</v>
      </c>
      <c r="C19" s="153" t="s">
        <v>12531</v>
      </c>
      <c r="D19" s="150"/>
      <c r="E19" s="150" t="s">
        <v>19217</v>
      </c>
      <c r="F19" s="150" t="s">
        <v>12530</v>
      </c>
      <c r="G19" s="150" t="s">
        <v>12</v>
      </c>
      <c r="H19" s="208"/>
      <c r="I19" s="209" t="s">
        <v>12532</v>
      </c>
      <c r="J19" s="209" t="s">
        <v>311</v>
      </c>
      <c r="K19" s="151"/>
      <c r="L19" s="151"/>
      <c r="M19" s="151"/>
      <c r="N19" s="151"/>
      <c r="O19" s="151" t="s">
        <v>19216</v>
      </c>
      <c r="P19" s="211"/>
      <c r="Q19" s="152"/>
      <c r="R19" s="150" t="str">
        <f ca="1">IF(ISERROR($V19),"",OFFSET('Smelter Look-up'!$C$4,$V19-4,0)&amp;"")</f>
        <v>Fujian Evergreen New Energy Technology Co.</v>
      </c>
      <c r="S19" s="156" t="str">
        <f t="shared" ca="1" si="0"/>
        <v>CN</v>
      </c>
      <c r="T19" s="156" t="str">
        <f ca="1">IF(B19="","",IF(ISERROR(MATCH($J19,SorP!$B$1:$B$6226,0)),"",INDIRECT("'SorP'!$A$"&amp;MATCH($S19&amp;$J19,SorP!C:C,0))))</f>
        <v>CN-FJ</v>
      </c>
      <c r="U19" s="169"/>
      <c r="V19" s="170">
        <f>IF(C19="",NA(),MATCH($B19&amp;$C19,'Smelter Look-up'!$J:$J,0))</f>
        <v>25</v>
      </c>
      <c r="X19" s="171">
        <f t="shared" si="1"/>
        <v>0</v>
      </c>
      <c r="AB19" s="171" t="str">
        <f t="shared" si="2"/>
        <v>CobaltFujian Evergreen New Energy Technology Co.</v>
      </c>
    </row>
    <row r="20" spans="1:28" s="171" customFormat="1" ht="25.5">
      <c r="A20" s="201" t="s">
        <v>12571</v>
      </c>
      <c r="B20" s="150" t="s">
        <v>44</v>
      </c>
      <c r="C20" s="153" t="s">
        <v>12572</v>
      </c>
      <c r="D20" s="150"/>
      <c r="E20" s="150" t="s">
        <v>19223</v>
      </c>
      <c r="F20" s="150" t="s">
        <v>12571</v>
      </c>
      <c r="G20" s="150" t="s">
        <v>12</v>
      </c>
      <c r="H20" s="208"/>
      <c r="I20" s="209" t="s">
        <v>12575</v>
      </c>
      <c r="J20" s="209" t="s">
        <v>373</v>
      </c>
      <c r="K20" s="151"/>
      <c r="L20" s="151"/>
      <c r="M20" s="151"/>
      <c r="N20" s="151"/>
      <c r="O20" s="151" t="s">
        <v>19224</v>
      </c>
      <c r="P20" s="211"/>
      <c r="Q20" s="152"/>
      <c r="R20" s="150" t="str">
        <f ca="1">IF(ISERROR($V20),"",OFFSET('Smelter Look-up'!$C$4,$V20-4,0)&amp;"")</f>
        <v>Yamaguchi Mica Co., Ltd. Shinshiro Factory</v>
      </c>
      <c r="S20" s="156" t="str">
        <f t="shared" ca="1" si="0"/>
        <v>JP</v>
      </c>
      <c r="T20" s="156" t="str">
        <f ca="1">IF(B20="","",IF(ISERROR(MATCH($J20,SorP!$B$1:$B$6226,0)),"",INDIRECT("'SorP'!$A$"&amp;MATCH($S20&amp;$J20,SorP!C:C,0))))</f>
        <v>JP-23</v>
      </c>
      <c r="U20" s="169"/>
      <c r="V20" s="170">
        <f>IF(C20="",NA(),MATCH($B20&amp;$C20,'Smelter Look-up'!$J:$J,0))</f>
        <v>188</v>
      </c>
      <c r="X20" s="171">
        <f t="shared" si="1"/>
        <v>0</v>
      </c>
      <c r="AB20" s="171" t="str">
        <f t="shared" si="2"/>
        <v>MicaYamaguchi Mica Co., Ltd. Shinshiro Factory</v>
      </c>
    </row>
    <row r="21" spans="1:28" s="171" customFormat="1" ht="25.5">
      <c r="A21" s="200" t="s">
        <v>12573</v>
      </c>
      <c r="B21" s="150" t="s">
        <v>44</v>
      </c>
      <c r="C21" s="153" t="s">
        <v>12574</v>
      </c>
      <c r="D21" s="150"/>
      <c r="E21" s="150" t="s">
        <v>19223</v>
      </c>
      <c r="F21" s="150" t="s">
        <v>12573</v>
      </c>
      <c r="G21" s="150" t="s">
        <v>12</v>
      </c>
      <c r="H21" s="208"/>
      <c r="I21" s="209" t="s">
        <v>12576</v>
      </c>
      <c r="J21" s="209" t="s">
        <v>373</v>
      </c>
      <c r="K21" s="151"/>
      <c r="L21" s="151"/>
      <c r="M21" s="151"/>
      <c r="N21" s="151"/>
      <c r="O21" s="151" t="s">
        <v>19224</v>
      </c>
      <c r="P21" s="211"/>
      <c r="Q21" s="152"/>
      <c r="R21" s="150" t="str">
        <f ca="1">IF(ISERROR($V21),"",OFFSET('Smelter Look-up'!$C$4,$V21-4,0)&amp;"")</f>
        <v>Yamaguchi Mica Co., Ltd. Toyohashi Factory</v>
      </c>
      <c r="S21" s="156" t="str">
        <f t="shared" ca="1" si="0"/>
        <v>JP</v>
      </c>
      <c r="T21" s="156" t="str">
        <f ca="1">IF(B21="","",IF(ISERROR(MATCH($J21,SorP!$B$1:$B$6226,0)),"",INDIRECT("'SorP'!$A$"&amp;MATCH($S21&amp;$J21,SorP!C:C,0))))</f>
        <v>JP-23</v>
      </c>
      <c r="U21" s="169"/>
      <c r="V21" s="170">
        <f>IF(C21="",NA(),MATCH($B21&amp;$C21,'Smelter Look-up'!$J:$J,0))</f>
        <v>189</v>
      </c>
      <c r="X21" s="171">
        <f t="shared" si="1"/>
        <v>0</v>
      </c>
      <c r="AB21" s="171" t="str">
        <f t="shared" si="2"/>
        <v>MicaYamaguchi Mica Co., Ltd. Toyohashi Factory</v>
      </c>
    </row>
    <row r="22" spans="1:28" s="171" customFormat="1" ht="20.25">
      <c r="A22" s="200" t="s">
        <v>12533</v>
      </c>
      <c r="B22" s="150" t="s">
        <v>43</v>
      </c>
      <c r="C22" s="153" t="s">
        <v>19225</v>
      </c>
      <c r="D22" s="150"/>
      <c r="E22" s="150" t="s">
        <v>19217</v>
      </c>
      <c r="F22" s="150" t="s">
        <v>12533</v>
      </c>
      <c r="G22" s="150" t="s">
        <v>12</v>
      </c>
      <c r="H22" s="208"/>
      <c r="I22" s="209" t="s">
        <v>12534</v>
      </c>
      <c r="J22" s="209" t="s">
        <v>128</v>
      </c>
      <c r="K22" s="151"/>
      <c r="L22" s="151"/>
      <c r="M22" s="151"/>
      <c r="N22" s="151"/>
      <c r="O22" s="151" t="s">
        <v>19216</v>
      </c>
      <c r="P22" s="211"/>
      <c r="Q22" s="152"/>
      <c r="R22" s="150" t="str">
        <f ca="1">IF(ISERROR($V22),"",OFFSET('Smelter Look-up'!$C$4,$V22-4,0)&amp;"")</f>
        <v/>
      </c>
      <c r="S22" s="156" t="str">
        <f t="shared" ca="1" si="0"/>
        <v>CN</v>
      </c>
      <c r="T22" s="156" t="str">
        <f ca="1">IF(B22="","",IF(ISERROR(MATCH($J22,SorP!$B$1:$B$6226,0)),"",INDIRECT("'SorP'!$A$"&amp;MATCH($S22&amp;$J22,SorP!C:C,0))))</f>
        <v>CN-GD</v>
      </c>
      <c r="U22" s="169"/>
      <c r="V22" s="170" t="e">
        <f>IF(C22="",NA(),MATCH($B22&amp;$C22,'Smelter Look-up'!$J:$J,0))</f>
        <v>#N/A</v>
      </c>
      <c r="X22" s="171">
        <f t="shared" si="1"/>
        <v>0</v>
      </c>
      <c r="AB22" s="171" t="str">
        <f t="shared" si="2"/>
        <v>CobaltGuangdong Fangyuan Environment Co., Ltd.</v>
      </c>
    </row>
    <row r="23" spans="1:28" s="171" customFormat="1" ht="20.25">
      <c r="A23" s="200" t="s">
        <v>12528</v>
      </c>
      <c r="B23" s="150" t="s">
        <v>43</v>
      </c>
      <c r="C23" s="153" t="s">
        <v>12704</v>
      </c>
      <c r="D23" s="150"/>
      <c r="E23" s="150" t="s">
        <v>19217</v>
      </c>
      <c r="F23" s="150" t="s">
        <v>12528</v>
      </c>
      <c r="G23" s="150" t="s">
        <v>12</v>
      </c>
      <c r="H23" s="208"/>
      <c r="I23" s="209" t="s">
        <v>12529</v>
      </c>
      <c r="J23" s="209" t="s">
        <v>74</v>
      </c>
      <c r="K23" s="151"/>
      <c r="L23" s="151"/>
      <c r="M23" s="151"/>
      <c r="N23" s="151"/>
      <c r="O23" s="151" t="s">
        <v>19216</v>
      </c>
      <c r="P23" s="211"/>
      <c r="Q23" s="152"/>
      <c r="R23" s="150" t="str">
        <f ca="1">IF(ISERROR($V23),"",OFFSET('Smelter Look-up'!$C$4,$V23-4,0)&amp;"")</f>
        <v>Anhui Hanrui New Material Co., Ltd.</v>
      </c>
      <c r="S23" s="156" t="str">
        <f t="shared" ca="1" si="0"/>
        <v>CN</v>
      </c>
      <c r="T23" s="156" t="str">
        <f ca="1">IF(B23="","",IF(ISERROR(MATCH($J23,SorP!$B$1:$B$6226,0)),"",INDIRECT("'SorP'!$A$"&amp;MATCH($S23&amp;$J23,SorP!C:C,0))))</f>
        <v>CN-AH</v>
      </c>
      <c r="U23" s="169"/>
      <c r="V23" s="170">
        <f>IF(C23="",NA(),MATCH($B23&amp;$C23,'Smelter Look-up'!$J:$J,0))</f>
        <v>5</v>
      </c>
      <c r="X23" s="171">
        <f t="shared" si="1"/>
        <v>0</v>
      </c>
      <c r="AB23" s="171" t="str">
        <f t="shared" si="2"/>
        <v>CobaltAnhui Hanrui New Material Co., Ltd.</v>
      </c>
    </row>
    <row r="24" spans="1:28" s="171" customFormat="1" ht="20.25">
      <c r="A24" s="156" t="s">
        <v>12548</v>
      </c>
      <c r="B24" s="150" t="s">
        <v>43</v>
      </c>
      <c r="C24" s="153" t="s">
        <v>12549</v>
      </c>
      <c r="D24" s="150"/>
      <c r="E24" s="150" t="s">
        <v>19217</v>
      </c>
      <c r="F24" s="150" t="s">
        <v>12548</v>
      </c>
      <c r="G24" s="150" t="s">
        <v>12</v>
      </c>
      <c r="H24" s="208"/>
      <c r="I24" s="209" t="s">
        <v>12551</v>
      </c>
      <c r="J24" s="209" t="s">
        <v>128</v>
      </c>
      <c r="K24" s="151"/>
      <c r="L24" s="151"/>
      <c r="M24" s="151"/>
      <c r="N24" s="151"/>
      <c r="O24" s="151" t="s">
        <v>19216</v>
      </c>
      <c r="P24" s="211"/>
      <c r="Q24" s="152"/>
      <c r="R24" s="150" t="str">
        <f ca="1">IF(ISERROR($V24),"",OFFSET('Smelter Look-up'!$C$4,$V24-4,0)&amp;"")</f>
        <v>Vital Materials Plant</v>
      </c>
      <c r="S24" s="156" t="str">
        <f t="shared" ca="1" si="0"/>
        <v>CN</v>
      </c>
      <c r="T24" s="156" t="str">
        <f ca="1">IF(B24="","",IF(ISERROR(MATCH($J24,SorP!$B$1:$B$6226,0)),"",INDIRECT("'SorP'!$A$"&amp;MATCH($S24&amp;$J24,SorP!C:C,0))))</f>
        <v>CN-GD</v>
      </c>
      <c r="U24" s="169"/>
      <c r="V24" s="170">
        <f>IF(C24="",NA(),MATCH($B24&amp;$C24,'Smelter Look-up'!$J:$J,0))</f>
        <v>143</v>
      </c>
      <c r="X24" s="171">
        <f t="shared" si="1"/>
        <v>0</v>
      </c>
      <c r="AB24" s="171" t="str">
        <f t="shared" si="2"/>
        <v>CobaltVital Materials Plant</v>
      </c>
    </row>
    <row r="25" spans="1:28" s="171" customFormat="1" ht="20.25">
      <c r="A25" s="156" t="s">
        <v>301</v>
      </c>
      <c r="B25" s="150" t="s">
        <v>43</v>
      </c>
      <c r="C25" s="153" t="s">
        <v>12550</v>
      </c>
      <c r="D25" s="150"/>
      <c r="E25" s="150" t="s">
        <v>19217</v>
      </c>
      <c r="F25" s="150" t="s">
        <v>301</v>
      </c>
      <c r="G25" s="150" t="s">
        <v>12</v>
      </c>
      <c r="H25" s="208"/>
      <c r="I25" s="209" t="s">
        <v>12551</v>
      </c>
      <c r="J25" s="209" t="s">
        <v>128</v>
      </c>
      <c r="K25" s="151"/>
      <c r="L25" s="151"/>
      <c r="M25" s="151"/>
      <c r="N25" s="151"/>
      <c r="O25" s="151" t="s">
        <v>19217</v>
      </c>
      <c r="P25" s="211"/>
      <c r="Q25" s="152"/>
      <c r="R25" s="150" t="str">
        <f ca="1">IF(ISERROR($V25),"",OFFSET('Smelter Look-up'!$C$4,$V25-4,0)&amp;"")</f>
        <v>Vital Materials Workshop</v>
      </c>
      <c r="S25" s="156" t="str">
        <f t="shared" ca="1" si="0"/>
        <v>CN</v>
      </c>
      <c r="T25" s="156" t="str">
        <f ca="1">IF(B25="","",IF(ISERROR(MATCH($J25,SorP!$B$1:$B$6226,0)),"",INDIRECT("'SorP'!$A$"&amp;MATCH($S25&amp;$J25,SorP!C:C,0))))</f>
        <v>CN-GD</v>
      </c>
      <c r="U25" s="169"/>
      <c r="V25" s="170">
        <f>IF(C25="",NA(),MATCH($B25&amp;$C25,'Smelter Look-up'!$J:$J,0))</f>
        <v>144</v>
      </c>
      <c r="X25" s="171">
        <f t="shared" si="1"/>
        <v>0</v>
      </c>
      <c r="AB25" s="171" t="str">
        <f t="shared" si="2"/>
        <v>CobaltVital Materials Workshop</v>
      </c>
    </row>
    <row r="26" spans="1:28" s="171" customFormat="1" ht="20.25">
      <c r="A26" s="156" t="s">
        <v>356</v>
      </c>
      <c r="B26" s="150" t="s">
        <v>44</v>
      </c>
      <c r="C26" s="153" t="s">
        <v>355</v>
      </c>
      <c r="D26" s="150"/>
      <c r="E26" s="150" t="s">
        <v>19217</v>
      </c>
      <c r="F26" s="150" t="s">
        <v>356</v>
      </c>
      <c r="G26" s="150" t="s">
        <v>12</v>
      </c>
      <c r="H26" s="208"/>
      <c r="I26" s="209" t="s">
        <v>240</v>
      </c>
      <c r="J26" s="209" t="s">
        <v>120</v>
      </c>
      <c r="K26" s="151"/>
      <c r="L26" s="151"/>
      <c r="M26" s="151"/>
      <c r="N26" s="151"/>
      <c r="O26" s="151" t="s">
        <v>19217</v>
      </c>
      <c r="P26" s="211"/>
      <c r="Q26" s="152"/>
      <c r="R26" s="150" t="str">
        <f ca="1">IF(ISERROR($V26),"",OFFSET('Smelter Look-up'!$C$4,$V26-4,0)&amp;"")</f>
        <v>Nanjing Jinyun Mica Ltd.</v>
      </c>
      <c r="S26" s="156" t="str">
        <f t="shared" ca="1" si="0"/>
        <v>CN</v>
      </c>
      <c r="T26" s="156" t="str">
        <f ca="1">IF(B26="","",IF(ISERROR(MATCH($J26,SorP!$B$1:$B$6226,0)),"",INDIRECT("'SorP'!$A$"&amp;MATCH($S26&amp;$J26,SorP!C:C,0))))</f>
        <v>CN-JS</v>
      </c>
      <c r="U26" s="169"/>
      <c r="V26" s="170">
        <f>IF(C26="",NA(),MATCH($B26&amp;$C26,'Smelter Look-up'!$J:$J,0))</f>
        <v>177</v>
      </c>
      <c r="X26" s="171">
        <f t="shared" si="1"/>
        <v>0</v>
      </c>
      <c r="AB26" s="171" t="str">
        <f t="shared" si="2"/>
        <v>MicaNanjing Jinyun Mica Ltd.</v>
      </c>
    </row>
    <row r="27" spans="1:28" s="171" customFormat="1" ht="20.25">
      <c r="A27" s="156" t="s">
        <v>19226</v>
      </c>
      <c r="B27" s="150" t="s">
        <v>43</v>
      </c>
      <c r="C27" s="153" t="s">
        <v>19227</v>
      </c>
      <c r="D27" s="150"/>
      <c r="E27" s="150" t="s">
        <v>1987</v>
      </c>
      <c r="F27" s="150" t="s">
        <v>19226</v>
      </c>
      <c r="G27" s="150" t="s">
        <v>12</v>
      </c>
      <c r="H27" s="208"/>
      <c r="I27" s="209" t="s">
        <v>19215</v>
      </c>
      <c r="J27" s="209" t="s">
        <v>19215</v>
      </c>
      <c r="K27" s="151"/>
      <c r="L27" s="151"/>
      <c r="M27" s="151"/>
      <c r="N27" s="151"/>
      <c r="O27" s="151"/>
      <c r="P27" s="211"/>
      <c r="Q27" s="152"/>
      <c r="R27" s="150" t="str">
        <f ca="1">IF(ISERROR($V27),"",OFFSET('Smelter Look-up'!$C$4,$V27-4,0)&amp;"")</f>
        <v/>
      </c>
      <c r="S27" s="156" t="str">
        <f t="shared" ca="1" si="0"/>
        <v>HK</v>
      </c>
      <c r="T27" s="156" t="str">
        <f ca="1">IF(B27="","",IF(ISERROR(MATCH($J27,SorP!$B$1:$B$6226,0)),"",INDIRECT("'SorP'!$A$"&amp;MATCH($S27&amp;$J27,SorP!C:C,0))))</f>
        <v/>
      </c>
      <c r="U27" s="169"/>
      <c r="V27" s="170" t="e">
        <f>IF(C27="",NA(),MATCH($B27&amp;$C27,'Smelter Look-up'!$J:$J,0))</f>
        <v>#N/A</v>
      </c>
      <c r="X27" s="171">
        <f t="shared" si="1"/>
        <v>0</v>
      </c>
      <c r="AB27" s="171" t="str">
        <f t="shared" si="2"/>
        <v>CobaltSpecialty Metals Resources Ltd</v>
      </c>
    </row>
    <row r="28" spans="1:28" s="171" customFormat="1" ht="20.25">
      <c r="A28" s="156" t="s">
        <v>19228</v>
      </c>
      <c r="B28" s="150" t="s">
        <v>43</v>
      </c>
      <c r="C28" s="153" t="s">
        <v>19229</v>
      </c>
      <c r="D28" s="150"/>
      <c r="E28" s="150" t="s">
        <v>139</v>
      </c>
      <c r="F28" s="150" t="s">
        <v>19228</v>
      </c>
      <c r="G28" s="150" t="s">
        <v>12</v>
      </c>
      <c r="H28" s="208"/>
      <c r="I28" s="209" t="s">
        <v>19215</v>
      </c>
      <c r="J28" s="209" t="s">
        <v>19215</v>
      </c>
      <c r="K28" s="151"/>
      <c r="L28" s="151"/>
      <c r="M28" s="151"/>
      <c r="N28" s="151"/>
      <c r="O28" s="151"/>
      <c r="P28" s="211"/>
      <c r="Q28" s="152"/>
      <c r="R28" s="150" t="str">
        <f ca="1">IF(ISERROR($V28),"",OFFSET('Smelter Look-up'!$C$4,$V28-4,0)&amp;"")</f>
        <v/>
      </c>
      <c r="S28" s="156" t="str">
        <f t="shared" ca="1" si="0"/>
        <v>JP</v>
      </c>
      <c r="T28" s="156" t="str">
        <f ca="1">IF(B28="","",IF(ISERROR(MATCH($J28,SorP!$B$1:$B$6226,0)),"",INDIRECT("'SorP'!$A$"&amp;MATCH($S28&amp;$J28,SorP!C:C,0))))</f>
        <v/>
      </c>
      <c r="U28" s="169"/>
      <c r="V28" s="170" t="e">
        <f>IF(C28="",NA(),MATCH($B28&amp;$C28,'Smelter Look-up'!$J:$J,0))</f>
        <v>#N/A</v>
      </c>
      <c r="X28" s="171">
        <f t="shared" si="1"/>
        <v>0</v>
      </c>
      <c r="AB28" s="171" t="str">
        <f t="shared" si="2"/>
        <v>CobaltMitsui &amp; Co.</v>
      </c>
    </row>
    <row r="29" spans="1:28" s="171" customFormat="1" ht="20.25">
      <c r="A29" s="156" t="s">
        <v>19230</v>
      </c>
      <c r="B29" s="150" t="s">
        <v>43</v>
      </c>
      <c r="C29" s="153" t="s">
        <v>19231</v>
      </c>
      <c r="D29" s="150"/>
      <c r="E29" s="150" t="s">
        <v>101</v>
      </c>
      <c r="F29" s="150" t="s">
        <v>19230</v>
      </c>
      <c r="G29" s="150" t="s">
        <v>12</v>
      </c>
      <c r="H29" s="208"/>
      <c r="I29" s="209" t="s">
        <v>19215</v>
      </c>
      <c r="J29" s="209" t="s">
        <v>19215</v>
      </c>
      <c r="K29" s="151"/>
      <c r="L29" s="151"/>
      <c r="M29" s="151"/>
      <c r="N29" s="151"/>
      <c r="O29" s="151"/>
      <c r="P29" s="211"/>
      <c r="Q29" s="152"/>
      <c r="R29" s="150" t="str">
        <f ca="1">IF(ISERROR($V29),"",OFFSET('Smelter Look-up'!$C$4,$V29-4,0)&amp;"")</f>
        <v/>
      </c>
      <c r="S29" s="156" t="str">
        <f t="shared" ca="1" si="0"/>
        <v>CA</v>
      </c>
      <c r="T29" s="156" t="str">
        <f ca="1">IF(B29="","",IF(ISERROR(MATCH($J29,SorP!$B$1:$B$6226,0)),"",INDIRECT("'SorP'!$A$"&amp;MATCH($S29&amp;$J29,SorP!C:C,0))))</f>
        <v/>
      </c>
      <c r="U29" s="169"/>
      <c r="V29" s="170" t="e">
        <f>IF(C29="",NA(),MATCH($B29&amp;$C29,'Smelter Look-up'!$J:$J,0))</f>
        <v>#N/A</v>
      </c>
      <c r="X29" s="171">
        <f t="shared" si="1"/>
        <v>0</v>
      </c>
      <c r="AB29" s="171" t="str">
        <f t="shared" si="2"/>
        <v>CobaltFalconbridge Ltd.</v>
      </c>
    </row>
    <row r="30" spans="1:28" s="171" customFormat="1" ht="25.5">
      <c r="A30" s="156" t="s">
        <v>19232</v>
      </c>
      <c r="B30" s="150" t="s">
        <v>43</v>
      </c>
      <c r="C30" s="153" t="s">
        <v>19233</v>
      </c>
      <c r="D30" s="150"/>
      <c r="E30" s="150" t="s">
        <v>66</v>
      </c>
      <c r="F30" s="150" t="s">
        <v>19232</v>
      </c>
      <c r="G30" s="150" t="s">
        <v>12</v>
      </c>
      <c r="H30" s="208"/>
      <c r="I30" s="209"/>
      <c r="J30" s="209"/>
      <c r="K30" s="151"/>
      <c r="L30" s="151"/>
      <c r="M30" s="151"/>
      <c r="N30" s="151"/>
      <c r="O30" s="151"/>
      <c r="P30" s="211"/>
      <c r="Q30" s="152"/>
      <c r="R30" s="150" t="str">
        <f ca="1">IF(ISERROR($V30),"",OFFSET('Smelter Look-up'!$C$4,$V30-4,0)&amp;"")</f>
        <v/>
      </c>
      <c r="S30" s="156" t="str">
        <f t="shared" ca="1" si="0"/>
        <v>CD</v>
      </c>
      <c r="T30" s="156" t="str">
        <f ca="1">IF(B30="","",IF(ISERROR(MATCH($J30,SorP!$B$1:$B$6226,0)),"",INDIRECT("'SorP'!$A$"&amp;MATCH($S30&amp;$J30,SorP!C:C,0))))</f>
        <v/>
      </c>
      <c r="U30" s="169"/>
      <c r="V30" s="170" t="e">
        <f>IF(C30="",NA(),MATCH($B30&amp;$C30,'Smelter Look-up'!$J:$J,0))</f>
        <v>#N/A</v>
      </c>
      <c r="X30" s="171">
        <f t="shared" si="1"/>
        <v>0</v>
      </c>
      <c r="AB30" s="171" t="str">
        <f t="shared" si="2"/>
        <v>CobaltKatanga Mining</v>
      </c>
    </row>
    <row r="31" spans="1:28" s="171" customFormat="1" ht="25.5">
      <c r="A31" s="156" t="s">
        <v>195</v>
      </c>
      <c r="B31" s="150" t="s">
        <v>43</v>
      </c>
      <c r="C31" s="153" t="s">
        <v>194</v>
      </c>
      <c r="D31" s="150"/>
      <c r="E31" s="150" t="s">
        <v>19221</v>
      </c>
      <c r="F31" s="150" t="s">
        <v>195</v>
      </c>
      <c r="G31" s="150" t="s">
        <v>12</v>
      </c>
      <c r="H31" s="208"/>
      <c r="I31" s="209" t="s">
        <v>196</v>
      </c>
      <c r="J31" s="209" t="s">
        <v>197</v>
      </c>
      <c r="K31" s="151"/>
      <c r="L31" s="151"/>
      <c r="M31" s="151"/>
      <c r="N31" s="151"/>
      <c r="O31" s="151" t="s">
        <v>19216</v>
      </c>
      <c r="P31" s="211"/>
      <c r="Q31" s="152"/>
      <c r="R31" s="150" t="str">
        <f ca="1">IF(ISERROR($V31),"",OFFSET('Smelter Look-up'!$C$4,$V31-4,0)&amp;"")</f>
        <v>LLC Vostok</v>
      </c>
      <c r="S31" s="156" t="str">
        <f t="shared" ca="1" si="0"/>
        <v>RU</v>
      </c>
      <c r="T31" s="156" t="str">
        <f ca="1">IF(B31="","",IF(ISERROR(MATCH($J31,SorP!$B$1:$B$6226,0)),"",INDIRECT("'SorP'!$A$"&amp;MATCH($S31&amp;$J31,SorP!C:C,0))))</f>
        <v>RU-KOS</v>
      </c>
      <c r="U31" s="169"/>
      <c r="V31" s="170">
        <f>IF(C31="",NA(),MATCH($B31&amp;$C31,'Smelter Look-up'!$J:$J,0))</f>
        <v>76</v>
      </c>
      <c r="X31" s="171">
        <f t="shared" si="1"/>
        <v>0</v>
      </c>
      <c r="AB31" s="171" t="str">
        <f t="shared" si="2"/>
        <v>CobaltLLC Vostok</v>
      </c>
    </row>
    <row r="32" spans="1:28" s="171" customFormat="1" ht="25.5">
      <c r="A32" s="156" t="s">
        <v>19234</v>
      </c>
      <c r="B32" s="150" t="s">
        <v>43</v>
      </c>
      <c r="C32" s="153" t="s">
        <v>19235</v>
      </c>
      <c r="D32" s="150"/>
      <c r="E32" s="150" t="s">
        <v>71</v>
      </c>
      <c r="F32" s="150" t="s">
        <v>19234</v>
      </c>
      <c r="G32" s="150" t="s">
        <v>12</v>
      </c>
      <c r="H32" s="208"/>
      <c r="I32" s="209" t="s">
        <v>19236</v>
      </c>
      <c r="J32" s="209" t="s">
        <v>211</v>
      </c>
      <c r="K32" s="151"/>
      <c r="L32" s="151"/>
      <c r="M32" s="151"/>
      <c r="N32" s="151"/>
      <c r="O32" s="151" t="s">
        <v>71</v>
      </c>
      <c r="P32" s="211"/>
      <c r="Q32" s="152" t="s">
        <v>19237</v>
      </c>
      <c r="R32" s="150" t="str">
        <f ca="1">IF(ISERROR($V32),"",OFFSET('Smelter Look-up'!$C$4,$V32-4,0)&amp;"")</f>
        <v/>
      </c>
      <c r="S32" s="156" t="str">
        <f t="shared" ca="1" si="0"/>
        <v>CN</v>
      </c>
      <c r="T32" s="156" t="str">
        <f ca="1">IF(B32="","",IF(ISERROR(MATCH($J32,SorP!$B$1:$B$6226,0)),"",INDIRECT("'SorP'!$A$"&amp;MATCH($S32&amp;$J32,SorP!C:C,0))))</f>
        <v>CN-ZJ</v>
      </c>
      <c r="U32" s="169"/>
      <c r="V32" s="170" t="e">
        <f>IF(C32="",NA(),MATCH($B32&amp;$C32,'Smelter Look-up'!$J:$J,0))</f>
        <v>#N/A</v>
      </c>
      <c r="X32" s="171">
        <f t="shared" si="1"/>
        <v>0</v>
      </c>
      <c r="AB32" s="171" t="str">
        <f t="shared" si="2"/>
        <v>CobaltZhejiang Power New Energy Materials Co., Ltd.</v>
      </c>
    </row>
    <row r="33" spans="1:28" s="171" customFormat="1" ht="20.25">
      <c r="A33" s="156" t="s">
        <v>347</v>
      </c>
      <c r="B33" s="150" t="s">
        <v>44</v>
      </c>
      <c r="C33" s="153" t="s">
        <v>346</v>
      </c>
      <c r="D33" s="150"/>
      <c r="E33" s="150" t="s">
        <v>19221</v>
      </c>
      <c r="F33" s="150" t="s">
        <v>347</v>
      </c>
      <c r="G33" s="150" t="s">
        <v>12</v>
      </c>
      <c r="H33" s="208"/>
      <c r="I33" s="209" t="s">
        <v>348</v>
      </c>
      <c r="J33" s="209" t="s">
        <v>349</v>
      </c>
      <c r="K33" s="151"/>
      <c r="L33" s="151"/>
      <c r="M33" s="151"/>
      <c r="N33" s="151"/>
      <c r="O33" s="151" t="s">
        <v>19221</v>
      </c>
      <c r="P33" s="211"/>
      <c r="Q33" s="152"/>
      <c r="R33" s="150" t="str">
        <f ca="1">IF(ISERROR($V33),"",OFFSET('Smelter Look-up'!$C$4,$V33-4,0)&amp;"")</f>
        <v>JSC “Sludyanaya Fabrika”</v>
      </c>
      <c r="S33" s="156" t="str">
        <f t="shared" ca="1" si="0"/>
        <v>RU</v>
      </c>
      <c r="T33" s="156" t="str">
        <f ca="1">IF(B33="","",IF(ISERROR(MATCH($J33,SorP!$B$1:$B$6226,0)),"",INDIRECT("'SorP'!$A$"&amp;MATCH($S33&amp;$J33,SorP!C:C,0))))</f>
        <v>RU-SPE</v>
      </c>
      <c r="U33" s="169"/>
      <c r="V33" s="170">
        <f>IF(C33="",NA(),MATCH($B33&amp;$C33,'Smelter Look-up'!$J:$J,0))</f>
        <v>168</v>
      </c>
      <c r="X33" s="171">
        <f t="shared" si="1"/>
        <v>0</v>
      </c>
      <c r="AB33" s="171" t="str">
        <f t="shared" si="2"/>
        <v>MicaJSC “Sludyanaya Fabrika”</v>
      </c>
    </row>
    <row r="34" spans="1:28" s="171" customFormat="1" ht="20.25">
      <c r="A34" s="156" t="s">
        <v>303</v>
      </c>
      <c r="B34" s="150" t="s">
        <v>43</v>
      </c>
      <c r="C34" s="153" t="s">
        <v>302</v>
      </c>
      <c r="D34" s="150"/>
      <c r="E34" s="150" t="s">
        <v>19217</v>
      </c>
      <c r="F34" s="150" t="s">
        <v>303</v>
      </c>
      <c r="G34" s="150" t="s">
        <v>12</v>
      </c>
      <c r="H34" s="208"/>
      <c r="I34" s="209" t="s">
        <v>98</v>
      </c>
      <c r="J34" s="209" t="s">
        <v>99</v>
      </c>
      <c r="K34" s="151"/>
      <c r="L34" s="151"/>
      <c r="M34" s="151"/>
      <c r="N34" s="151"/>
      <c r="O34" s="151" t="s">
        <v>19217</v>
      </c>
      <c r="P34" s="211"/>
      <c r="Q34" s="152"/>
      <c r="R34" s="150" t="str">
        <f ca="1">IF(ISERROR($V34),"",OFFSET('Smelter Look-up'!$C$4,$V34-4,0)&amp;"")</f>
        <v>W&amp;Q Metal Products Co., Limited</v>
      </c>
      <c r="S34" s="156" t="str">
        <f t="shared" ca="1" si="0"/>
        <v>CN</v>
      </c>
      <c r="T34" s="156" t="str">
        <f ca="1">IF(B34="","",IF(ISERROR(MATCH($J34,SorP!$B$1:$B$6226,0)),"",INDIRECT("'SorP'!$A$"&amp;MATCH($S34&amp;$J34,SorP!C:C,0))))</f>
        <v>CN-HE</v>
      </c>
      <c r="U34" s="169"/>
      <c r="V34" s="170">
        <f>IF(C34="",NA(),MATCH($B34&amp;$C34,'Smelter Look-up'!$J:$J,0))</f>
        <v>145</v>
      </c>
      <c r="X34" s="171">
        <f t="shared" si="1"/>
        <v>0</v>
      </c>
      <c r="AB34" s="171" t="str">
        <f t="shared" si="2"/>
        <v>CobaltW&amp;Q Metal Products Co., Limited</v>
      </c>
    </row>
    <row r="35" spans="1:28" s="171" customFormat="1" ht="20.25">
      <c r="A35" s="156" t="s">
        <v>12568</v>
      </c>
      <c r="B35" s="150" t="s">
        <v>44</v>
      </c>
      <c r="C35" s="153" t="s">
        <v>12569</v>
      </c>
      <c r="D35" s="150"/>
      <c r="E35" s="150" t="s">
        <v>19218</v>
      </c>
      <c r="F35" s="150" t="s">
        <v>12568</v>
      </c>
      <c r="G35" s="150" t="s">
        <v>12</v>
      </c>
      <c r="H35" s="208"/>
      <c r="I35" s="209" t="s">
        <v>12570</v>
      </c>
      <c r="J35" s="209" t="s">
        <v>6047</v>
      </c>
      <c r="K35" s="151"/>
      <c r="L35" s="151"/>
      <c r="M35" s="151"/>
      <c r="N35" s="151"/>
      <c r="O35" s="151" t="s">
        <v>19216</v>
      </c>
      <c r="P35" s="211"/>
      <c r="Q35" s="152"/>
      <c r="R35" s="150" t="str">
        <f ca="1">IF(ISERROR($V35),"",OFFSET('Smelter Look-up'!$C$4,$V35-4,0)&amp;"")</f>
        <v>SUBLIME MICA EXPORTS</v>
      </c>
      <c r="S35" s="156" t="str">
        <f t="shared" ca="1" si="0"/>
        <v>IN</v>
      </c>
      <c r="T35" s="156" t="str">
        <f ca="1">IF(B35="","",IF(ISERROR(MATCH($J35,SorP!$B$1:$B$6226,0)),"",INDIRECT("'SorP'!$A$"&amp;MATCH($S35&amp;$J35,SorP!C:C,0))))</f>
        <v>IN-AP</v>
      </c>
      <c r="U35" s="169"/>
      <c r="V35" s="170">
        <f>IF(C35="",NA(),MATCH($B35&amp;$C35,'Smelter Look-up'!$J:$J,0))</f>
        <v>180</v>
      </c>
      <c r="X35" s="171">
        <f t="shared" si="1"/>
        <v>0</v>
      </c>
      <c r="AB35" s="171" t="str">
        <f t="shared" si="2"/>
        <v>MicaSUBLIME MICA EXPORTS</v>
      </c>
    </row>
    <row r="36" spans="1:28" s="171" customFormat="1" ht="20.25">
      <c r="A36" s="156" t="s">
        <v>332</v>
      </c>
      <c r="B36" s="150" t="s">
        <v>44</v>
      </c>
      <c r="C36" s="153" t="s">
        <v>331</v>
      </c>
      <c r="D36" s="150"/>
      <c r="E36" s="150" t="s">
        <v>19218</v>
      </c>
      <c r="F36" s="150" t="s">
        <v>332</v>
      </c>
      <c r="G36" s="150" t="s">
        <v>12</v>
      </c>
      <c r="H36" s="208"/>
      <c r="I36" s="209" t="s">
        <v>333</v>
      </c>
      <c r="J36" s="209" t="s">
        <v>12741</v>
      </c>
      <c r="K36" s="151"/>
      <c r="L36" s="151"/>
      <c r="M36" s="151"/>
      <c r="N36" s="151"/>
      <c r="O36" s="151" t="s">
        <v>19216</v>
      </c>
      <c r="P36" s="211"/>
      <c r="Q36" s="152"/>
      <c r="R36" s="150" t="str">
        <f ca="1">IF(ISERROR($V36),"",OFFSET('Smelter Look-up'!$C$4,$V36-4,0)&amp;"")</f>
        <v>DARUKA MINERALS</v>
      </c>
      <c r="S36" s="156" t="str">
        <f t="shared" ca="1" si="0"/>
        <v>IN</v>
      </c>
      <c r="T36" s="156" t="str">
        <f ca="1">IF(B36="","",IF(ISERROR(MATCH($J36,SorP!$B$1:$B$6226,0)),"",INDIRECT("'SorP'!$A$"&amp;MATCH($S36&amp;$J36,SorP!C:C,0))))</f>
        <v>IN-JH</v>
      </c>
      <c r="U36" s="169"/>
      <c r="V36" s="170">
        <f>IF(C36="",NA(),MATCH($B36&amp;$C36,'Smelter Look-up'!$J:$J,0))</f>
        <v>162</v>
      </c>
      <c r="X36" s="171">
        <f t="shared" si="1"/>
        <v>0</v>
      </c>
      <c r="AB36" s="171" t="str">
        <f t="shared" si="2"/>
        <v>MicaDARUKA MINERALS</v>
      </c>
    </row>
    <row r="37" spans="1:28" s="171" customFormat="1" ht="20.25">
      <c r="A37" s="156" t="s">
        <v>351</v>
      </c>
      <c r="B37" s="150" t="s">
        <v>44</v>
      </c>
      <c r="C37" s="153" t="s">
        <v>350</v>
      </c>
      <c r="D37" s="150"/>
      <c r="E37" s="150" t="s">
        <v>19218</v>
      </c>
      <c r="F37" s="150" t="s">
        <v>351</v>
      </c>
      <c r="G37" s="150" t="s">
        <v>12</v>
      </c>
      <c r="H37" s="208"/>
      <c r="I37" s="209" t="s">
        <v>333</v>
      </c>
      <c r="J37" s="209" t="s">
        <v>12741</v>
      </c>
      <c r="K37" s="151"/>
      <c r="L37" s="151"/>
      <c r="M37" s="151"/>
      <c r="N37" s="151"/>
      <c r="O37" s="151" t="s">
        <v>19216</v>
      </c>
      <c r="P37" s="211"/>
      <c r="Q37" s="152"/>
      <c r="R37" s="150" t="str">
        <f ca="1">IF(ISERROR($V37),"",OFFSET('Smelter Look-up'!$C$4,$V37-4,0)&amp;"")</f>
        <v>LAXIM MINERALS CORPORATION</v>
      </c>
      <c r="S37" s="156" t="str">
        <f t="shared" ca="1" si="0"/>
        <v>IN</v>
      </c>
      <c r="T37" s="156" t="str">
        <f ca="1">IF(B37="","",IF(ISERROR(MATCH($J37,SorP!$B$1:$B$6226,0)),"",INDIRECT("'SorP'!$A$"&amp;MATCH($S37&amp;$J37,SorP!C:C,0))))</f>
        <v>IN-JH</v>
      </c>
      <c r="U37" s="169"/>
      <c r="V37" s="170">
        <f>IF(C37="",NA(),MATCH($B37&amp;$C37,'Smelter Look-up'!$J:$J,0))</f>
        <v>170</v>
      </c>
      <c r="X37" s="171">
        <f t="shared" si="1"/>
        <v>0</v>
      </c>
      <c r="AB37" s="171" t="str">
        <f t="shared" si="2"/>
        <v>MicaLAXIM MINERALS CORPORATION</v>
      </c>
    </row>
    <row r="38" spans="1:28" s="171" customFormat="1" ht="20.25">
      <c r="A38" s="156" t="s">
        <v>335</v>
      </c>
      <c r="B38" s="150" t="s">
        <v>44</v>
      </c>
      <c r="C38" s="153" t="s">
        <v>334</v>
      </c>
      <c r="D38" s="150"/>
      <c r="E38" s="150" t="s">
        <v>19218</v>
      </c>
      <c r="F38" s="150" t="s">
        <v>335</v>
      </c>
      <c r="G38" s="150" t="s">
        <v>12</v>
      </c>
      <c r="H38" s="208"/>
      <c r="I38" s="209" t="s">
        <v>336</v>
      </c>
      <c r="J38" s="209" t="s">
        <v>337</v>
      </c>
      <c r="K38" s="151"/>
      <c r="L38" s="151"/>
      <c r="M38" s="151"/>
      <c r="N38" s="151"/>
      <c r="O38" s="151" t="s">
        <v>19216</v>
      </c>
      <c r="P38" s="211"/>
      <c r="Q38" s="152"/>
      <c r="R38" s="150" t="str">
        <f ca="1">IF(ISERROR($V38),"",OFFSET('Smelter Look-up'!$C$4,$V38-4,0)&amp;"")</f>
        <v>G. K. INTERNATIONAL</v>
      </c>
      <c r="S38" s="156" t="str">
        <f t="shared" ca="1" si="0"/>
        <v>IN</v>
      </c>
      <c r="T38" s="156" t="str">
        <f ca="1">IF(B38="","",IF(ISERROR(MATCH($J38,SorP!$B$1:$B$6226,0)),"",INDIRECT("'SorP'!$A$"&amp;MATCH($S38&amp;$J38,SorP!C:C,0))))</f>
        <v>IN-WB</v>
      </c>
      <c r="U38" s="169"/>
      <c r="V38" s="170">
        <f>IF(C38="",NA(),MATCH($B38&amp;$C38,'Smelter Look-up'!$J:$J,0))</f>
        <v>163</v>
      </c>
      <c r="X38" s="171">
        <f t="shared" si="1"/>
        <v>0</v>
      </c>
      <c r="AB38" s="171" t="str">
        <f t="shared" si="2"/>
        <v>MicaG. K. INTERNATIONAL</v>
      </c>
    </row>
    <row r="39" spans="1:28" s="171" customFormat="1" ht="20.25">
      <c r="A39" s="156" t="s">
        <v>329</v>
      </c>
      <c r="B39" s="150" t="s">
        <v>44</v>
      </c>
      <c r="C39" s="153" t="s">
        <v>327</v>
      </c>
      <c r="D39" s="150"/>
      <c r="E39" s="150" t="s">
        <v>19218</v>
      </c>
      <c r="F39" s="150" t="s">
        <v>329</v>
      </c>
      <c r="G39" s="150" t="s">
        <v>12</v>
      </c>
      <c r="H39" s="208"/>
      <c r="I39" s="209" t="s">
        <v>330</v>
      </c>
      <c r="J39" s="209" t="s">
        <v>6062</v>
      </c>
      <c r="K39" s="151"/>
      <c r="L39" s="151"/>
      <c r="M39" s="151"/>
      <c r="N39" s="151"/>
      <c r="O39" s="151" t="s">
        <v>19218</v>
      </c>
      <c r="P39" s="211"/>
      <c r="Q39" s="152"/>
      <c r="R39" s="150" t="str">
        <f ca="1">IF(ISERROR($V39),"",OFFSET('Smelter Look-up'!$C$4,$V39-4,0)&amp;"")</f>
        <v>DARUKA INTERNATIONAL</v>
      </c>
      <c r="S39" s="156" t="str">
        <f t="shared" ca="1" si="0"/>
        <v>IN</v>
      </c>
      <c r="T39" s="156" t="str">
        <f ca="1">IF(B39="","",IF(ISERROR(MATCH($J39,SorP!$B$1:$B$6226,0)),"",INDIRECT("'SorP'!$A$"&amp;MATCH($S39&amp;$J39,SorP!C:C,0))))</f>
        <v>IN-MH</v>
      </c>
      <c r="U39" s="169"/>
      <c r="V39" s="170">
        <f>IF(C39="",NA(),MATCH($B39&amp;$C39,'Smelter Look-up'!$J:$J,0))</f>
        <v>160</v>
      </c>
      <c r="X39" s="171">
        <f t="shared" si="1"/>
        <v>0</v>
      </c>
      <c r="AB39" s="171" t="str">
        <f t="shared" si="2"/>
        <v>MicaDARUKA INTERNATIONAL</v>
      </c>
    </row>
    <row r="40" spans="1:28" s="171" customFormat="1" ht="25.5">
      <c r="A40" s="156" t="s">
        <v>134</v>
      </c>
      <c r="B40" s="150" t="s">
        <v>43</v>
      </c>
      <c r="C40" s="153" t="s">
        <v>133</v>
      </c>
      <c r="D40" s="150"/>
      <c r="E40" s="150" t="s">
        <v>19217</v>
      </c>
      <c r="F40" s="150" t="s">
        <v>134</v>
      </c>
      <c r="G40" s="150" t="s">
        <v>12</v>
      </c>
      <c r="H40" s="208"/>
      <c r="I40" s="209" t="s">
        <v>135</v>
      </c>
      <c r="J40" s="209" t="s">
        <v>136</v>
      </c>
      <c r="K40" s="151"/>
      <c r="L40" s="151"/>
      <c r="M40" s="151"/>
      <c r="N40" s="151"/>
      <c r="O40" s="151" t="s">
        <v>19217</v>
      </c>
      <c r="P40" s="211"/>
      <c r="Q40" s="152"/>
      <c r="R40" s="150" t="str">
        <f ca="1">IF(ISERROR($V40),"",OFFSET('Smelter Look-up'!$C$4,$V40-4,0)&amp;"")</f>
        <v>Guizhou CNGR Resource Recycling Industry Development Co., Ltd.</v>
      </c>
      <c r="S40" s="156" t="str">
        <f t="shared" ca="1" si="0"/>
        <v>CN</v>
      </c>
      <c r="T40" s="156" t="str">
        <f ca="1">IF(B40="","",IF(ISERROR(MATCH($J40,SorP!$B$1:$B$6226,0)),"",INDIRECT("'SorP'!$A$"&amp;MATCH($S40&amp;$J40,SorP!C:C,0))))</f>
        <v>CN-GZ</v>
      </c>
      <c r="U40" s="169"/>
      <c r="V40" s="170">
        <f>IF(C40="",NA(),MATCH($B40&amp;$C40,'Smelter Look-up'!$J:$J,0))</f>
        <v>36</v>
      </c>
      <c r="X40" s="171">
        <f t="shared" si="1"/>
        <v>0</v>
      </c>
      <c r="AB40" s="171" t="str">
        <f t="shared" si="2"/>
        <v>CobaltGuizhou CNGR Resource Recycling Industry Development Co., Ltd.</v>
      </c>
    </row>
    <row r="41" spans="1:28" s="171" customFormat="1" ht="20.25">
      <c r="A41" s="156" t="s">
        <v>358</v>
      </c>
      <c r="B41" s="150" t="s">
        <v>44</v>
      </c>
      <c r="C41" s="153" t="s">
        <v>357</v>
      </c>
      <c r="D41" s="150"/>
      <c r="E41" s="150" t="s">
        <v>19218</v>
      </c>
      <c r="F41" s="150" t="s">
        <v>358</v>
      </c>
      <c r="G41" s="150" t="s">
        <v>12</v>
      </c>
      <c r="H41" s="208"/>
      <c r="I41" s="209" t="s">
        <v>333</v>
      </c>
      <c r="J41" s="209" t="s">
        <v>12741</v>
      </c>
      <c r="K41" s="151"/>
      <c r="L41" s="151"/>
      <c r="M41" s="151"/>
      <c r="N41" s="151"/>
      <c r="O41" s="151" t="s">
        <v>19216</v>
      </c>
      <c r="P41" s="211"/>
      <c r="Q41" s="152"/>
      <c r="R41" s="150" t="str">
        <f ca="1">IF(ISERROR($V41),"",OFFSET('Smelter Look-up'!$C$4,$V41-4,0)&amp;"")</f>
        <v>Pachisia &amp; Co.</v>
      </c>
      <c r="S41" s="156" t="str">
        <f t="shared" ca="1" si="0"/>
        <v>IN</v>
      </c>
      <c r="T41" s="156" t="str">
        <f ca="1">IF(B41="","",IF(ISERROR(MATCH($J41,SorP!$B$1:$B$6226,0)),"",INDIRECT("'SorP'!$A$"&amp;MATCH($S41&amp;$J41,SorP!C:C,0))))</f>
        <v>IN-JH</v>
      </c>
      <c r="U41" s="169"/>
      <c r="V41" s="170">
        <f>IF(C41="",NA(),MATCH($B41&amp;$C41,'Smelter Look-up'!$J:$J,0))</f>
        <v>178</v>
      </c>
      <c r="X41" s="171">
        <f t="shared" si="1"/>
        <v>0</v>
      </c>
      <c r="AB41" s="171" t="str">
        <f t="shared" si="2"/>
        <v>MicaPachisia &amp; Co.</v>
      </c>
    </row>
    <row r="42" spans="1:28" s="171" customFormat="1" ht="25.5">
      <c r="A42" s="156" t="s">
        <v>19238</v>
      </c>
      <c r="B42" s="150" t="s">
        <v>44</v>
      </c>
      <c r="C42" s="153" t="s">
        <v>19239</v>
      </c>
      <c r="D42" s="150"/>
      <c r="E42" s="150" t="s">
        <v>71</v>
      </c>
      <c r="F42" s="150" t="s">
        <v>19238</v>
      </c>
      <c r="G42" s="150" t="s">
        <v>12</v>
      </c>
      <c r="H42" s="208"/>
      <c r="I42" s="209" t="s">
        <v>19215</v>
      </c>
      <c r="J42" s="209" t="s">
        <v>19215</v>
      </c>
      <c r="K42" s="151"/>
      <c r="L42" s="151"/>
      <c r="M42" s="151"/>
      <c r="N42" s="151"/>
      <c r="O42" s="151"/>
      <c r="P42" s="211"/>
      <c r="Q42" s="152"/>
      <c r="R42" s="150" t="str">
        <f ca="1">IF(ISERROR($V42),"",OFFSET('Smelter Look-up'!$C$4,$V42-4,0)&amp;"")</f>
        <v/>
      </c>
      <c r="S42" s="156" t="str">
        <f t="shared" ca="1" si="0"/>
        <v>CN</v>
      </c>
      <c r="T42" s="156" t="str">
        <f ca="1">IF(B42="","",IF(ISERROR(MATCH($J42,SorP!$B$1:$B$6226,0)),"",INDIRECT("'SorP'!$A$"&amp;MATCH($S42&amp;$J42,SorP!C:C,0))))</f>
        <v/>
      </c>
      <c r="U42" s="169"/>
      <c r="V42" s="170" t="e">
        <f>IF(C42="",NA(),MATCH($B42&amp;$C42,'Smelter Look-up'!$J:$J,0))</f>
        <v>#N/A</v>
      </c>
      <c r="X42" s="171">
        <f t="shared" si="1"/>
        <v>0</v>
      </c>
      <c r="AB42" s="171" t="str">
        <f t="shared" si="2"/>
        <v>MicaShijiazhuang Shuozhan Mineral Products Co. LTD.</v>
      </c>
    </row>
    <row r="43" spans="1:28" s="171" customFormat="1" ht="20.25">
      <c r="A43" s="156" t="s">
        <v>366</v>
      </c>
      <c r="B43" s="150" t="s">
        <v>44</v>
      </c>
      <c r="C43" s="153" t="s">
        <v>364</v>
      </c>
      <c r="D43" s="150"/>
      <c r="E43" s="150" t="s">
        <v>19240</v>
      </c>
      <c r="F43" s="150" t="s">
        <v>366</v>
      </c>
      <c r="G43" s="150" t="s">
        <v>12</v>
      </c>
      <c r="H43" s="208"/>
      <c r="I43" s="209" t="s">
        <v>367</v>
      </c>
      <c r="J43" s="209" t="s">
        <v>368</v>
      </c>
      <c r="K43" s="151"/>
      <c r="L43" s="151"/>
      <c r="M43" s="151"/>
      <c r="N43" s="151"/>
      <c r="O43" s="151" t="s">
        <v>19216</v>
      </c>
      <c r="P43" s="211"/>
      <c r="Q43" s="152"/>
      <c r="R43" s="150" t="str">
        <f ca="1">IF(ISERROR($V43),"",OFFSET('Smelter Look-up'!$C$4,$V43-4,0)&amp;"")</f>
        <v>VON ROLL BRAZIL LTDA</v>
      </c>
      <c r="S43" s="156" t="str">
        <f t="shared" ca="1" si="0"/>
        <v>BR</v>
      </c>
      <c r="T43" s="156" t="str">
        <f ca="1">IF(B43="","",IF(ISERROR(MATCH($J43,SorP!$B$1:$B$6226,0)),"",INDIRECT("'SorP'!$A$"&amp;MATCH($S43&amp;$J43,SorP!C:C,0))))</f>
        <v>BR-CE</v>
      </c>
      <c r="U43" s="169"/>
      <c r="V43" s="170">
        <f>IF(C43="",NA(),MATCH($B43&amp;$C43,'Smelter Look-up'!$J:$J,0))</f>
        <v>185</v>
      </c>
      <c r="X43" s="171">
        <f t="shared" si="1"/>
        <v>0</v>
      </c>
      <c r="AB43" s="171" t="str">
        <f t="shared" si="2"/>
        <v>MicaVON ROLL BRAZIL LTDA</v>
      </c>
    </row>
    <row r="44" spans="1:28" s="171" customFormat="1" ht="25.5">
      <c r="A44" s="156" t="s">
        <v>324</v>
      </c>
      <c r="B44" s="150" t="s">
        <v>44</v>
      </c>
      <c r="C44" s="153" t="s">
        <v>322</v>
      </c>
      <c r="D44" s="150"/>
      <c r="E44" s="150" t="s">
        <v>19241</v>
      </c>
      <c r="F44" s="150" t="s">
        <v>324</v>
      </c>
      <c r="G44" s="150" t="s">
        <v>12</v>
      </c>
      <c r="H44" s="208"/>
      <c r="I44" s="209" t="s">
        <v>325</v>
      </c>
      <c r="J44" s="209" t="s">
        <v>326</v>
      </c>
      <c r="K44" s="151"/>
      <c r="L44" s="151"/>
      <c r="M44" s="151"/>
      <c r="N44" s="151"/>
      <c r="O44" s="151" t="s">
        <v>19242</v>
      </c>
      <c r="P44" s="211"/>
      <c r="Q44" s="152"/>
      <c r="R44" s="150" t="str">
        <f ca="1">IF(ISERROR($V44),"",OFFSET('Smelter Look-up'!$C$4,$V44-4,0)&amp;"")</f>
        <v>Arctic Minerals, LLC</v>
      </c>
      <c r="S44" s="156" t="str">
        <f t="shared" ca="1" si="0"/>
        <v>US</v>
      </c>
      <c r="T44" s="156" t="str">
        <f ca="1">IF(B44="","",IF(ISERROR(MATCH($J44,SorP!$B$1:$B$6226,0)),"",INDIRECT("'SorP'!$A$"&amp;MATCH($S44&amp;$J44,SorP!C:C,0))))</f>
        <v>US-IN</v>
      </c>
      <c r="U44" s="169"/>
      <c r="V44" s="170">
        <f>IF(C44="",NA(),MATCH($B44&amp;$C44,'Smelter Look-up'!$J:$J,0))</f>
        <v>157</v>
      </c>
      <c r="X44" s="171">
        <f t="shared" si="1"/>
        <v>0</v>
      </c>
      <c r="AB44" s="171" t="str">
        <f t="shared" si="2"/>
        <v>MicaArctic Minerals, LLC</v>
      </c>
    </row>
    <row r="45" spans="1:28" s="171" customFormat="1" ht="25.5">
      <c r="A45" s="156" t="s">
        <v>343</v>
      </c>
      <c r="B45" s="150" t="s">
        <v>44</v>
      </c>
      <c r="C45" s="153" t="s">
        <v>342</v>
      </c>
      <c r="D45" s="150"/>
      <c r="E45" s="150" t="s">
        <v>19241</v>
      </c>
      <c r="F45" s="150" t="s">
        <v>343</v>
      </c>
      <c r="G45" s="150" t="s">
        <v>12</v>
      </c>
      <c r="H45" s="208"/>
      <c r="I45" s="209" t="s">
        <v>344</v>
      </c>
      <c r="J45" s="209" t="s">
        <v>345</v>
      </c>
      <c r="K45" s="151"/>
      <c r="L45" s="151"/>
      <c r="M45" s="151"/>
      <c r="N45" s="151"/>
      <c r="O45" s="151" t="s">
        <v>19242</v>
      </c>
      <c r="P45" s="211"/>
      <c r="Q45" s="152"/>
      <c r="R45" s="150" t="str">
        <f ca="1">IF(ISERROR($V45),"",OFFSET('Smelter Look-up'!$C$4,$V45-4,0)&amp;"")</f>
        <v>Imerys Mica Kings Mountain, Inc.</v>
      </c>
      <c r="S45" s="156" t="str">
        <f t="shared" ca="1" si="0"/>
        <v>US</v>
      </c>
      <c r="T45" s="156" t="str">
        <f ca="1">IF(B45="","",IF(ISERROR(MATCH($J45,SorP!$B$1:$B$6226,0)),"",INDIRECT("'SorP'!$A$"&amp;MATCH($S45&amp;$J45,SorP!C:C,0))))</f>
        <v>US-NC</v>
      </c>
      <c r="U45" s="169"/>
      <c r="V45" s="170">
        <f>IF(C45="",NA(),MATCH($B45&amp;$C45,'Smelter Look-up'!$J:$J,0))</f>
        <v>167</v>
      </c>
      <c r="X45" s="171">
        <f t="shared" si="1"/>
        <v>0</v>
      </c>
      <c r="AB45" s="171" t="str">
        <f t="shared" si="2"/>
        <v>MicaImerys Mica Kings Mountain, Inc.</v>
      </c>
    </row>
    <row r="46" spans="1:28" s="171" customFormat="1" ht="25.5">
      <c r="A46" s="156" t="s">
        <v>360</v>
      </c>
      <c r="B46" s="150" t="s">
        <v>44</v>
      </c>
      <c r="C46" s="153" t="s">
        <v>359</v>
      </c>
      <c r="D46" s="150"/>
      <c r="E46" s="150" t="s">
        <v>19241</v>
      </c>
      <c r="F46" s="150" t="s">
        <v>360</v>
      </c>
      <c r="G46" s="150" t="s">
        <v>12</v>
      </c>
      <c r="H46" s="208"/>
      <c r="I46" s="209" t="s">
        <v>361</v>
      </c>
      <c r="J46" s="209" t="s">
        <v>362</v>
      </c>
      <c r="K46" s="151"/>
      <c r="L46" s="151"/>
      <c r="M46" s="151"/>
      <c r="N46" s="151"/>
      <c r="O46" s="151" t="s">
        <v>19216</v>
      </c>
      <c r="P46" s="211"/>
      <c r="Q46" s="152"/>
      <c r="R46" s="150" t="str">
        <f ca="1">IF(ISERROR($V46),"",OFFSET('Smelter Look-up'!$C$4,$V46-4,0)&amp;"")</f>
        <v>Southeastern Performance Minerals, LLC</v>
      </c>
      <c r="S46" s="156" t="str">
        <f t="shared" ca="1" si="0"/>
        <v>US</v>
      </c>
      <c r="T46" s="156" t="str">
        <f ca="1">IF(B46="","",IF(ISERROR(MATCH($J46,SorP!$B$1:$B$6226,0)),"",INDIRECT("'SorP'!$A$"&amp;MATCH($S46&amp;$J46,SorP!C:C,0))))</f>
        <v>US-GA</v>
      </c>
      <c r="U46" s="169"/>
      <c r="V46" s="170">
        <f>IF(C46="",NA(),MATCH($B46&amp;$C46,'Smelter Look-up'!$J:$J,0))</f>
        <v>179</v>
      </c>
      <c r="X46" s="171">
        <f t="shared" si="1"/>
        <v>0</v>
      </c>
      <c r="AB46" s="171" t="str">
        <f t="shared" si="2"/>
        <v>MicaSoutheastern Performance Minerals, LLC</v>
      </c>
    </row>
    <row r="47" spans="1:28" s="171" customFormat="1" ht="20.25">
      <c r="A47" s="156" t="s">
        <v>339</v>
      </c>
      <c r="B47" s="150" t="s">
        <v>44</v>
      </c>
      <c r="C47" s="153" t="s">
        <v>338</v>
      </c>
      <c r="D47" s="150"/>
      <c r="E47" s="150" t="s">
        <v>19243</v>
      </c>
      <c r="F47" s="150" t="s">
        <v>339</v>
      </c>
      <c r="G47" s="150" t="s">
        <v>12</v>
      </c>
      <c r="H47" s="208"/>
      <c r="I47" s="209" t="s">
        <v>340</v>
      </c>
      <c r="J47" s="209" t="s">
        <v>341</v>
      </c>
      <c r="K47" s="151"/>
      <c r="L47" s="151"/>
      <c r="M47" s="151"/>
      <c r="N47" s="151"/>
      <c r="O47" s="151" t="s">
        <v>19216</v>
      </c>
      <c r="P47" s="211"/>
      <c r="Q47" s="152"/>
      <c r="R47" s="150" t="str">
        <f ca="1">IF(ISERROR($V47),"",OFFSET('Smelter Look-up'!$C$4,$V47-4,0)&amp;"")</f>
        <v>Imerys Canada, Inc.</v>
      </c>
      <c r="S47" s="156" t="str">
        <f t="shared" ca="1" si="0"/>
        <v>CA</v>
      </c>
      <c r="T47" s="156" t="str">
        <f ca="1">IF(B47="","",IF(ISERROR(MATCH($J47,SorP!$B$1:$B$6226,0)),"",INDIRECT("'SorP'!$A$"&amp;MATCH($S47&amp;$J47,SorP!C:C,0))))</f>
        <v>CA-QC</v>
      </c>
      <c r="U47" s="169"/>
      <c r="V47" s="170">
        <f>IF(C47="",NA(),MATCH($B47&amp;$C47,'Smelter Look-up'!$J:$J,0))</f>
        <v>166</v>
      </c>
      <c r="X47" s="171">
        <f t="shared" si="1"/>
        <v>0</v>
      </c>
      <c r="AB47" s="171" t="str">
        <f t="shared" si="2"/>
        <v>MicaImerys Canada, Inc.</v>
      </c>
    </row>
    <row r="48" spans="1:28" s="171" customFormat="1" ht="25.5">
      <c r="A48" s="156" t="s">
        <v>12713</v>
      </c>
      <c r="B48" s="150" t="s">
        <v>43</v>
      </c>
      <c r="C48" s="153" t="s">
        <v>12712</v>
      </c>
      <c r="D48" s="150"/>
      <c r="E48" s="150" t="s">
        <v>19213</v>
      </c>
      <c r="F48" s="150" t="s">
        <v>12713</v>
      </c>
      <c r="G48" s="150" t="s">
        <v>12</v>
      </c>
      <c r="H48" s="208"/>
      <c r="I48" s="209" t="s">
        <v>185</v>
      </c>
      <c r="J48" s="209" t="s">
        <v>186</v>
      </c>
      <c r="K48" s="151"/>
      <c r="L48" s="151"/>
      <c r="M48" s="151"/>
      <c r="N48" s="151"/>
      <c r="O48" s="151" t="s">
        <v>19216</v>
      </c>
      <c r="P48" s="211"/>
      <c r="Q48" s="152"/>
      <c r="R48" s="150" t="str">
        <f ca="1">IF(ISERROR($V48),"",OFFSET('Smelter Look-up'!$C$4,$V48-4,0)&amp;"")</f>
        <v>Kisanfu Mining (Kimin)</v>
      </c>
      <c r="S48" s="156" t="str">
        <f t="shared" ca="1" si="0"/>
        <v>CD</v>
      </c>
      <c r="T48" s="156" t="str">
        <f ca="1">IF(B48="","",IF(ISERROR(MATCH($J48,SorP!$B$1:$B$6226,0)),"",INDIRECT("'SorP'!$A$"&amp;MATCH($S48&amp;$J48,SorP!C:C,0))))</f>
        <v>CD-LU</v>
      </c>
      <c r="U48" s="169"/>
      <c r="V48" s="170">
        <f>IF(C48="",NA(),MATCH($B48&amp;$C48,'Smelter Look-up'!$J:$J,0))</f>
        <v>67</v>
      </c>
      <c r="X48" s="171">
        <f t="shared" si="1"/>
        <v>0</v>
      </c>
      <c r="AB48" s="171" t="str">
        <f t="shared" si="2"/>
        <v>CobaltKisanfu Mining (Kimin)</v>
      </c>
    </row>
    <row r="49" spans="1:28" s="171" customFormat="1" ht="25.5">
      <c r="A49" s="156" t="s">
        <v>295</v>
      </c>
      <c r="B49" s="150" t="s">
        <v>43</v>
      </c>
      <c r="C49" s="153" t="s">
        <v>294</v>
      </c>
      <c r="D49" s="150"/>
      <c r="E49" s="150" t="s">
        <v>19243</v>
      </c>
      <c r="F49" s="150" t="s">
        <v>295</v>
      </c>
      <c r="G49" s="150" t="s">
        <v>12</v>
      </c>
      <c r="H49" s="208"/>
      <c r="I49" s="209" t="s">
        <v>296</v>
      </c>
      <c r="J49" s="209" t="s">
        <v>297</v>
      </c>
      <c r="K49" s="151"/>
      <c r="L49" s="151"/>
      <c r="M49" s="151"/>
      <c r="N49" s="151"/>
      <c r="O49" s="151" t="s">
        <v>19243</v>
      </c>
      <c r="P49" s="211"/>
      <c r="Q49" s="152"/>
      <c r="R49" s="150" t="str">
        <f ca="1">IF(ISERROR($V49),"",OFFSET('Smelter Look-up'!$C$4,$V49-4,0)&amp;"")</f>
        <v>Vale – Long Harbour Processing Plant (LHPP)</v>
      </c>
      <c r="S49" s="156" t="str">
        <f t="shared" ca="1" si="0"/>
        <v>CA</v>
      </c>
      <c r="T49" s="156" t="str">
        <f ca="1">IF(B49="","",IF(ISERROR(MATCH($J49,SorP!$B$1:$B$6226,0)),"",INDIRECT("'SorP'!$A$"&amp;MATCH($S49&amp;$J49,SorP!C:C,0))))</f>
        <v>CA-NL</v>
      </c>
      <c r="U49" s="169"/>
      <c r="V49" s="170">
        <f>IF(C49="",NA(),MATCH($B49&amp;$C49,'Smelter Look-up'!$J:$J,0))</f>
        <v>140</v>
      </c>
      <c r="X49" s="171">
        <f t="shared" si="1"/>
        <v>0</v>
      </c>
      <c r="AB49" s="171" t="str">
        <f t="shared" si="2"/>
        <v>CobaltVale – Long Harbour Processing Plant (LHPP)</v>
      </c>
    </row>
    <row r="50" spans="1:28" s="171" customFormat="1" ht="20.25">
      <c r="A50" s="156" t="s">
        <v>140</v>
      </c>
      <c r="B50" s="150" t="s">
        <v>43</v>
      </c>
      <c r="C50" s="153" t="s">
        <v>138</v>
      </c>
      <c r="D50" s="150"/>
      <c r="E50" s="150" t="s">
        <v>19223</v>
      </c>
      <c r="F50" s="150" t="s">
        <v>140</v>
      </c>
      <c r="G50" s="150" t="s">
        <v>12</v>
      </c>
      <c r="H50" s="208"/>
      <c r="I50" s="209" t="s">
        <v>141</v>
      </c>
      <c r="J50" s="209" t="s">
        <v>142</v>
      </c>
      <c r="K50" s="151"/>
      <c r="L50" s="151"/>
      <c r="M50" s="151"/>
      <c r="N50" s="151"/>
      <c r="O50" s="151" t="s">
        <v>19244</v>
      </c>
      <c r="P50" s="211"/>
      <c r="Q50" s="152"/>
      <c r="R50" s="150" t="str">
        <f ca="1">IF(ISERROR($V50),"",OFFSET('Smelter Look-up'!$C$4,$V50-4,0)&amp;"")</f>
        <v>Harima Refinery, Sumitomo Metal Mining</v>
      </c>
      <c r="S50" s="156" t="str">
        <f t="shared" ca="1" si="0"/>
        <v>JP</v>
      </c>
      <c r="T50" s="156" t="str">
        <f ca="1">IF(B50="","",IF(ISERROR(MATCH($J50,SorP!$B$1:$B$6226,0)),"",INDIRECT("'SorP'!$A$"&amp;MATCH($S50&amp;$J50,SorP!C:C,0))))</f>
        <v>JP-28</v>
      </c>
      <c r="U50" s="169"/>
      <c r="V50" s="170">
        <f>IF(C50="",NA(),MATCH($B50&amp;$C50,'Smelter Look-up'!$J:$J,0))</f>
        <v>39</v>
      </c>
      <c r="X50" s="171">
        <f t="shared" si="1"/>
        <v>0</v>
      </c>
      <c r="AB50" s="171" t="str">
        <f t="shared" si="2"/>
        <v>CobaltHarima Refinery, Sumitomo Metal Mining</v>
      </c>
    </row>
    <row r="51" spans="1:28" s="171" customFormat="1" ht="20.25">
      <c r="A51" s="156" t="s">
        <v>144</v>
      </c>
      <c r="B51" s="150" t="s">
        <v>43</v>
      </c>
      <c r="C51" s="153" t="s">
        <v>143</v>
      </c>
      <c r="D51" s="150"/>
      <c r="E51" s="150" t="s">
        <v>19217</v>
      </c>
      <c r="F51" s="150" t="s">
        <v>144</v>
      </c>
      <c r="G51" s="150" t="s">
        <v>12</v>
      </c>
      <c r="H51" s="208"/>
      <c r="I51" s="209" t="s">
        <v>145</v>
      </c>
      <c r="J51" s="209" t="s">
        <v>74</v>
      </c>
      <c r="K51" s="151"/>
      <c r="L51" s="151"/>
      <c r="M51" s="151"/>
      <c r="N51" s="151"/>
      <c r="O51" s="151" t="s">
        <v>19217</v>
      </c>
      <c r="P51" s="211"/>
      <c r="Q51" s="152"/>
      <c r="R51" s="150" t="str">
        <f ca="1">IF(ISERROR($V51),"",OFFSET('Smelter Look-up'!$C$4,$V51-4,0)&amp;"")</f>
        <v>Hefei Rongjie Metal Technology Co., Ltd.</v>
      </c>
      <c r="S51" s="156" t="str">
        <f t="shared" ca="1" si="0"/>
        <v>CN</v>
      </c>
      <c r="T51" s="156" t="str">
        <f ca="1">IF(B51="","",IF(ISERROR(MATCH($J51,SorP!$B$1:$B$6226,0)),"",INDIRECT("'SorP'!$A$"&amp;MATCH($S51&amp;$J51,SorP!C:C,0))))</f>
        <v>CN-AH</v>
      </c>
      <c r="U51" s="169"/>
      <c r="V51" s="170">
        <f>IF(C51="",NA(),MATCH($B51&amp;$C51,'Smelter Look-up'!$J:$J,0))</f>
        <v>40</v>
      </c>
      <c r="X51" s="171">
        <f t="shared" si="1"/>
        <v>0</v>
      </c>
      <c r="AB51" s="171" t="str">
        <f t="shared" si="2"/>
        <v>CobaltHefei Rongjie Metal Technology Co., Ltd.</v>
      </c>
    </row>
    <row r="52" spans="1:28" s="171" customFormat="1" ht="20.25">
      <c r="A52" s="156" t="s">
        <v>19245</v>
      </c>
      <c r="B52" s="150" t="s">
        <v>43</v>
      </c>
      <c r="C52" s="153" t="s">
        <v>19246</v>
      </c>
      <c r="D52" s="150"/>
      <c r="E52" s="150" t="s">
        <v>101</v>
      </c>
      <c r="F52" s="150" t="s">
        <v>19245</v>
      </c>
      <c r="G52" s="150" t="s">
        <v>12</v>
      </c>
      <c r="H52" s="208"/>
      <c r="I52" s="209" t="s">
        <v>19215</v>
      </c>
      <c r="J52" s="209" t="s">
        <v>19215</v>
      </c>
      <c r="K52" s="151"/>
      <c r="L52" s="151"/>
      <c r="M52" s="151"/>
      <c r="N52" s="151"/>
      <c r="O52" s="151"/>
      <c r="P52" s="211"/>
      <c r="Q52" s="152"/>
      <c r="R52" s="150" t="str">
        <f ca="1">IF(ISERROR($V52),"",OFFSET('Smelter Look-up'!$C$4,$V52-4,0)&amp;"")</f>
        <v/>
      </c>
      <c r="S52" s="156" t="str">
        <f t="shared" ca="1" si="0"/>
        <v>CA</v>
      </c>
      <c r="T52" s="156" t="str">
        <f ca="1">IF(B52="","",IF(ISERROR(MATCH($J52,SorP!$B$1:$B$6226,0)),"",INDIRECT("'SorP'!$A$"&amp;MATCH($S52&amp;$J52,SorP!C:C,0))))</f>
        <v/>
      </c>
      <c r="U52" s="169"/>
      <c r="V52" s="170" t="e">
        <f>IF(C52="",NA(),MATCH($B52&amp;$C52,'Smelter Look-up'!$J:$J,0))</f>
        <v>#N/A</v>
      </c>
      <c r="X52" s="171">
        <f t="shared" si="1"/>
        <v>0</v>
      </c>
      <c r="AB52" s="171" t="str">
        <f t="shared" si="2"/>
        <v>CobaltVale Canada</v>
      </c>
    </row>
    <row r="53" spans="1:28" s="171" customFormat="1" ht="20.25">
      <c r="A53" s="156" t="s">
        <v>267</v>
      </c>
      <c r="B53" s="150" t="s">
        <v>43</v>
      </c>
      <c r="C53" s="153" t="s">
        <v>265</v>
      </c>
      <c r="D53" s="150"/>
      <c r="E53" s="150" t="s">
        <v>19247</v>
      </c>
      <c r="F53" s="150" t="s">
        <v>267</v>
      </c>
      <c r="G53" s="150" t="s">
        <v>12</v>
      </c>
      <c r="H53" s="208"/>
      <c r="I53" s="209" t="s">
        <v>268</v>
      </c>
      <c r="J53" s="209" t="s">
        <v>269</v>
      </c>
      <c r="K53" s="151"/>
      <c r="L53" s="151"/>
      <c r="M53" s="151"/>
      <c r="N53" s="151"/>
      <c r="O53" s="151" t="s">
        <v>19248</v>
      </c>
      <c r="P53" s="211"/>
      <c r="Q53" s="152"/>
      <c r="R53" s="150" t="str">
        <f ca="1">IF(ISERROR($V53),"",OFFSET('Smelter Look-up'!$C$4,$V53-4,0)&amp;"")</f>
        <v>PT Mechema Indonesia</v>
      </c>
      <c r="S53" s="156" t="str">
        <f t="shared" ca="1" si="0"/>
        <v>ID</v>
      </c>
      <c r="T53" s="156" t="str">
        <f ca="1">IF(B53="","",IF(ISERROR(MATCH($J53,SorP!$B$1:$B$6226,0)),"",INDIRECT("'SorP'!$A$"&amp;MATCH($S53&amp;$J53,SorP!C:C,0))))</f>
        <v>ID-JB</v>
      </c>
      <c r="U53" s="169"/>
      <c r="V53" s="170">
        <f>IF(C53="",NA(),MATCH($B53&amp;$C53,'Smelter Look-up'!$J:$J,0))</f>
        <v>116</v>
      </c>
      <c r="X53" s="171">
        <f t="shared" si="1"/>
        <v>0</v>
      </c>
      <c r="AB53" s="171" t="str">
        <f t="shared" si="2"/>
        <v>CobaltPT Mechema Indonesia</v>
      </c>
    </row>
    <row r="54" spans="1:28" s="171" customFormat="1" ht="20.25">
      <c r="A54" s="156" t="s">
        <v>206</v>
      </c>
      <c r="B54" s="150" t="s">
        <v>43</v>
      </c>
      <c r="C54" s="153" t="s">
        <v>204</v>
      </c>
      <c r="D54" s="150"/>
      <c r="E54" s="150" t="s">
        <v>19249</v>
      </c>
      <c r="F54" s="150" t="s">
        <v>206</v>
      </c>
      <c r="G54" s="150" t="s">
        <v>12</v>
      </c>
      <c r="H54" s="208"/>
      <c r="I54" s="209" t="s">
        <v>207</v>
      </c>
      <c r="J54" s="209" t="s">
        <v>207</v>
      </c>
      <c r="K54" s="151"/>
      <c r="L54" s="151"/>
      <c r="M54" s="151"/>
      <c r="N54" s="151"/>
      <c r="O54" s="151" t="s">
        <v>19250</v>
      </c>
      <c r="P54" s="211"/>
      <c r="Q54" s="152"/>
      <c r="R54" s="150" t="str">
        <f ca="1">IF(ISERROR($V54),"",OFFSET('Smelter Look-up'!$C$4,$V54-4,0)&amp;"")</f>
        <v>Mechema Chemicals (Thailand) Co., Ltd.</v>
      </c>
      <c r="S54" s="156" t="str">
        <f t="shared" ca="1" si="0"/>
        <v>TH</v>
      </c>
      <c r="T54" s="156" t="str">
        <f ca="1">IF(B54="","",IF(ISERROR(MATCH($J54,SorP!$B$1:$B$6226,0)),"",INDIRECT("'SorP'!$A$"&amp;MATCH($S54&amp;$J54,SorP!C:C,0))))</f>
        <v>TH-21</v>
      </c>
      <c r="U54" s="169"/>
      <c r="V54" s="170">
        <f>IF(C54="",NA(),MATCH($B54&amp;$C54,'Smelter Look-up'!$J:$J,0))</f>
        <v>81</v>
      </c>
      <c r="X54" s="171">
        <f t="shared" si="1"/>
        <v>0</v>
      </c>
      <c r="AB54" s="171" t="str">
        <f t="shared" si="2"/>
        <v>CobaltMechema Chemicals (Thailand) Co., Ltd.</v>
      </c>
    </row>
    <row r="55" spans="1:28" s="171" customFormat="1" ht="20.25">
      <c r="A55" s="156" t="s">
        <v>209</v>
      </c>
      <c r="B55" s="150" t="s">
        <v>43</v>
      </c>
      <c r="C55" s="153" t="s">
        <v>208</v>
      </c>
      <c r="D55" s="150"/>
      <c r="E55" s="150" t="s">
        <v>19217</v>
      </c>
      <c r="F55" s="150" t="s">
        <v>209</v>
      </c>
      <c r="G55" s="150" t="s">
        <v>12</v>
      </c>
      <c r="H55" s="208"/>
      <c r="I55" s="209" t="s">
        <v>210</v>
      </c>
      <c r="J55" s="209" t="s">
        <v>211</v>
      </c>
      <c r="K55" s="151"/>
      <c r="L55" s="151"/>
      <c r="M55" s="151"/>
      <c r="N55" s="151"/>
      <c r="O55" s="151" t="s">
        <v>19217</v>
      </c>
      <c r="P55" s="211"/>
      <c r="Q55" s="152"/>
      <c r="R55" s="150" t="str">
        <f ca="1">IF(ISERROR($V55),"",OFFSET('Smelter Look-up'!$C$4,$V55-4,0)&amp;"")</f>
        <v>Mechema Chemicals shang-yu</v>
      </c>
      <c r="S55" s="156" t="str">
        <f t="shared" ca="1" si="0"/>
        <v>CN</v>
      </c>
      <c r="T55" s="156" t="str">
        <f ca="1">IF(B55="","",IF(ISERROR(MATCH($J55,SorP!$B$1:$B$6226,0)),"",INDIRECT("'SorP'!$A$"&amp;MATCH($S55&amp;$J55,SorP!C:C,0))))</f>
        <v>CN-ZJ</v>
      </c>
      <c r="U55" s="169"/>
      <c r="V55" s="170">
        <f>IF(C55="",NA(),MATCH($B55&amp;$C55,'Smelter Look-up'!$J:$J,0))</f>
        <v>82</v>
      </c>
      <c r="X55" s="171">
        <f t="shared" si="1"/>
        <v>0</v>
      </c>
      <c r="AB55" s="171" t="str">
        <f t="shared" si="2"/>
        <v>CobaltMechema Chemicals shang-yu</v>
      </c>
    </row>
    <row r="56" spans="1:28" s="171" customFormat="1" ht="20.25">
      <c r="A56" s="156" t="s">
        <v>213</v>
      </c>
      <c r="B56" s="150" t="s">
        <v>43</v>
      </c>
      <c r="C56" s="153" t="s">
        <v>212</v>
      </c>
      <c r="D56" s="150"/>
      <c r="E56" s="150" t="s">
        <v>19251</v>
      </c>
      <c r="F56" s="150" t="s">
        <v>213</v>
      </c>
      <c r="G56" s="150" t="s">
        <v>12</v>
      </c>
      <c r="H56" s="208"/>
      <c r="I56" s="209" t="s">
        <v>89</v>
      </c>
      <c r="J56" s="209" t="s">
        <v>90</v>
      </c>
      <c r="K56" s="151"/>
      <c r="L56" s="151"/>
      <c r="M56" s="151"/>
      <c r="N56" s="151"/>
      <c r="O56" s="151" t="s">
        <v>19216</v>
      </c>
      <c r="P56" s="211"/>
      <c r="Q56" s="152"/>
      <c r="R56" s="150" t="str">
        <f ca="1">IF(ISERROR($V56),"",OFFSET('Smelter Look-up'!$C$4,$V56-4,0)&amp;"")</f>
        <v>Mechema Korea, Co., Ltd.</v>
      </c>
      <c r="S56" s="156" t="str">
        <f t="shared" ca="1" si="0"/>
        <v>KR</v>
      </c>
      <c r="T56" s="156" t="str">
        <f ca="1">IF(B56="","",IF(ISERROR(MATCH($J56,SorP!$B$1:$B$6226,0)),"",INDIRECT("'SorP'!$A$"&amp;MATCH($S56&amp;$J56,SorP!C:C,0))))</f>
        <v>KR-48</v>
      </c>
      <c r="U56" s="169"/>
      <c r="V56" s="170">
        <f>IF(C56="",NA(),MATCH($B56&amp;$C56,'Smelter Look-up'!$J:$J,0))</f>
        <v>83</v>
      </c>
      <c r="X56" s="171">
        <f t="shared" si="1"/>
        <v>0</v>
      </c>
      <c r="AB56" s="171" t="str">
        <f t="shared" si="2"/>
        <v>CobaltMechema Korea, Co., Ltd.</v>
      </c>
    </row>
    <row r="57" spans="1:28" s="171" customFormat="1" ht="25.5">
      <c r="A57" s="156" t="s">
        <v>218</v>
      </c>
      <c r="B57" s="150" t="s">
        <v>43</v>
      </c>
      <c r="C57" s="153" t="s">
        <v>217</v>
      </c>
      <c r="D57" s="150"/>
      <c r="E57" s="150" t="s">
        <v>19214</v>
      </c>
      <c r="F57" s="150" t="s">
        <v>218</v>
      </c>
      <c r="G57" s="150" t="s">
        <v>12</v>
      </c>
      <c r="H57" s="208"/>
      <c r="I57" s="209" t="s">
        <v>216</v>
      </c>
      <c r="J57" s="209" t="s">
        <v>216</v>
      </c>
      <c r="K57" s="151"/>
      <c r="L57" s="151"/>
      <c r="M57" s="151"/>
      <c r="N57" s="151"/>
      <c r="O57" s="151" t="s">
        <v>19252</v>
      </c>
      <c r="P57" s="211"/>
      <c r="Q57" s="152"/>
      <c r="R57" s="150" t="str">
        <f ca="1">IF(ISERROR($V57),"",OFFSET('Smelter Look-up'!$C$4,$V57-4,0)&amp;"")</f>
        <v>Mechema Taiwan Plant 2</v>
      </c>
      <c r="S57" s="156" t="str">
        <f t="shared" ca="1" si="0"/>
        <v>TW</v>
      </c>
      <c r="T57" s="156" t="str">
        <f ca="1">IF(B57="","",IF(ISERROR(MATCH($J57,SorP!$B$1:$B$6226,0)),"",INDIRECT("'SorP'!$A$"&amp;MATCH($S57&amp;$J57,SorP!C:C,0))))</f>
        <v>TW-TAO</v>
      </c>
      <c r="U57" s="169"/>
      <c r="V57" s="170">
        <f>IF(C57="",NA(),MATCH($B57&amp;$C57,'Smelter Look-up'!$J:$J,0))</f>
        <v>85</v>
      </c>
      <c r="X57" s="171">
        <f t="shared" si="1"/>
        <v>0</v>
      </c>
      <c r="AB57" s="171" t="str">
        <f t="shared" si="2"/>
        <v>CobaltMechema Taiwan Plant 2</v>
      </c>
    </row>
    <row r="58" spans="1:28" s="171" customFormat="1" ht="25.5">
      <c r="A58" s="156" t="s">
        <v>215</v>
      </c>
      <c r="B58" s="150" t="s">
        <v>43</v>
      </c>
      <c r="C58" s="153" t="s">
        <v>214</v>
      </c>
      <c r="D58" s="150"/>
      <c r="E58" s="150" t="s">
        <v>19214</v>
      </c>
      <c r="F58" s="150" t="s">
        <v>215</v>
      </c>
      <c r="G58" s="150" t="s">
        <v>12</v>
      </c>
      <c r="H58" s="208"/>
      <c r="I58" s="209" t="s">
        <v>216</v>
      </c>
      <c r="J58" s="209" t="s">
        <v>216</v>
      </c>
      <c r="K58" s="151"/>
      <c r="L58" s="151"/>
      <c r="M58" s="151"/>
      <c r="N58" s="151"/>
      <c r="O58" s="151" t="s">
        <v>19252</v>
      </c>
      <c r="P58" s="211"/>
      <c r="Q58" s="152"/>
      <c r="R58" s="150" t="str">
        <f ca="1">IF(ISERROR($V58),"",OFFSET('Smelter Look-up'!$C$4,$V58-4,0)&amp;"")</f>
        <v>Mechema Taiwan Plant 1</v>
      </c>
      <c r="S58" s="156" t="str">
        <f t="shared" ca="1" si="0"/>
        <v>TW</v>
      </c>
      <c r="T58" s="156" t="str">
        <f ca="1">IF(B58="","",IF(ISERROR(MATCH($J58,SorP!$B$1:$B$6226,0)),"",INDIRECT("'SorP'!$A$"&amp;MATCH($S58&amp;$J58,SorP!C:C,0))))</f>
        <v>TW-TAO</v>
      </c>
      <c r="U58" s="169"/>
      <c r="V58" s="170">
        <f>IF(C58="",NA(),MATCH($B58&amp;$C58,'Smelter Look-up'!$J:$J,0))</f>
        <v>84</v>
      </c>
      <c r="X58" s="171">
        <f t="shared" si="1"/>
        <v>0</v>
      </c>
      <c r="AB58" s="171" t="str">
        <f t="shared" si="2"/>
        <v>CobaltMechema Taiwan Plant 1</v>
      </c>
    </row>
    <row r="59" spans="1:28" s="171" customFormat="1" ht="25.5">
      <c r="A59" s="156" t="s">
        <v>317</v>
      </c>
      <c r="B59" s="150" t="s">
        <v>43</v>
      </c>
      <c r="C59" s="153" t="s">
        <v>12552</v>
      </c>
      <c r="D59" s="150"/>
      <c r="E59" s="150" t="s">
        <v>19217</v>
      </c>
      <c r="F59" s="150" t="s">
        <v>317</v>
      </c>
      <c r="G59" s="150" t="s">
        <v>12</v>
      </c>
      <c r="H59" s="208"/>
      <c r="I59" s="209" t="s">
        <v>210</v>
      </c>
      <c r="J59" s="209" t="s">
        <v>211</v>
      </c>
      <c r="K59" s="151"/>
      <c r="L59" s="151"/>
      <c r="M59" s="151"/>
      <c r="N59" s="151"/>
      <c r="O59" s="151" t="s">
        <v>19217</v>
      </c>
      <c r="P59" s="211"/>
      <c r="Q59" s="152"/>
      <c r="R59" s="150" t="str">
        <f ca="1">IF(ISERROR($V59),"",OFFSET('Smelter Look-up'!$C$4,$V59-4,0)&amp;"")</f>
        <v>Zhejiang Greatpower Cobalt Materials Co., Ltd.</v>
      </c>
      <c r="S59" s="156" t="str">
        <f t="shared" ca="1" si="0"/>
        <v>CN</v>
      </c>
      <c r="T59" s="156" t="str">
        <f ca="1">IF(B59="","",IF(ISERROR(MATCH($J59,SorP!$B$1:$B$6226,0)),"",INDIRECT("'SorP'!$A$"&amp;MATCH($S59&amp;$J59,SorP!C:C,0))))</f>
        <v>CN-ZJ</v>
      </c>
      <c r="U59" s="169"/>
      <c r="V59" s="170">
        <f>IF(C59="",NA(),MATCH($B59&amp;$C59,'Smelter Look-up'!$J:$J,0))</f>
        <v>149</v>
      </c>
      <c r="X59" s="171">
        <f t="shared" si="1"/>
        <v>0</v>
      </c>
      <c r="AB59" s="171" t="str">
        <f t="shared" si="2"/>
        <v>CobaltZhejiang Greatpower Cobalt Materials Co., Ltd.</v>
      </c>
    </row>
    <row r="60" spans="1:28" s="171" customFormat="1" ht="20.25">
      <c r="A60" s="156" t="s">
        <v>354</v>
      </c>
      <c r="B60" s="150" t="s">
        <v>44</v>
      </c>
      <c r="C60" s="153" t="s">
        <v>353</v>
      </c>
      <c r="D60" s="150"/>
      <c r="E60" s="150" t="s">
        <v>19218</v>
      </c>
      <c r="F60" s="150" t="s">
        <v>354</v>
      </c>
      <c r="G60" s="150" t="s">
        <v>12</v>
      </c>
      <c r="H60" s="208"/>
      <c r="I60" s="209" t="s">
        <v>333</v>
      </c>
      <c r="J60" s="209" t="s">
        <v>12741</v>
      </c>
      <c r="K60" s="151"/>
      <c r="L60" s="151"/>
      <c r="M60" s="151"/>
      <c r="N60" s="151"/>
      <c r="O60" s="151" t="s">
        <v>19216</v>
      </c>
      <c r="P60" s="211"/>
      <c r="Q60" s="152"/>
      <c r="R60" s="150" t="str">
        <f ca="1">IF(ISERROR($V60),"",OFFSET('Smelter Look-up'!$C$4,$V60-4,0)&amp;"")</f>
        <v>Modi Mica Enterprises</v>
      </c>
      <c r="S60" s="156" t="str">
        <f t="shared" ca="1" si="0"/>
        <v>IN</v>
      </c>
      <c r="T60" s="156" t="str">
        <f ca="1">IF(B60="","",IF(ISERROR(MATCH($J60,SorP!$B$1:$B$6226,0)),"",INDIRECT("'SorP'!$A$"&amp;MATCH($S60&amp;$J60,SorP!C:C,0))))</f>
        <v>IN-JH</v>
      </c>
      <c r="U60" s="169"/>
      <c r="V60" s="170">
        <f>IF(C60="",NA(),MATCH($B60&amp;$C60,'Smelter Look-up'!$J:$J,0))</f>
        <v>176</v>
      </c>
      <c r="X60" s="171">
        <f t="shared" si="1"/>
        <v>0</v>
      </c>
      <c r="AB60" s="171" t="str">
        <f t="shared" si="2"/>
        <v>MicaModi Mica Enterprises</v>
      </c>
    </row>
    <row r="61" spans="1:28" s="171" customFormat="1" ht="20.25">
      <c r="A61" s="156" t="s">
        <v>371</v>
      </c>
      <c r="B61" s="150" t="s">
        <v>44</v>
      </c>
      <c r="C61" s="153" t="s">
        <v>370</v>
      </c>
      <c r="D61" s="150"/>
      <c r="E61" s="150" t="s">
        <v>19223</v>
      </c>
      <c r="F61" s="150" t="s">
        <v>371</v>
      </c>
      <c r="G61" s="150" t="s">
        <v>12</v>
      </c>
      <c r="H61" s="208"/>
      <c r="I61" s="209" t="s">
        <v>372</v>
      </c>
      <c r="J61" s="209" t="s">
        <v>373</v>
      </c>
      <c r="K61" s="151"/>
      <c r="L61" s="151"/>
      <c r="M61" s="151"/>
      <c r="N61" s="151"/>
      <c r="O61" s="151" t="s">
        <v>19253</v>
      </c>
      <c r="P61" s="211"/>
      <c r="Q61" s="152"/>
      <c r="R61" s="150" t="str">
        <f ca="1">IF(ISERROR($V61),"",OFFSET('Smelter Look-up'!$C$4,$V61-4,0)&amp;"")</f>
        <v>Yamaguchi Mica</v>
      </c>
      <c r="S61" s="156" t="str">
        <f t="shared" ca="1" si="0"/>
        <v>JP</v>
      </c>
      <c r="T61" s="156" t="str">
        <f ca="1">IF(B61="","",IF(ISERROR(MATCH($J61,SorP!$B$1:$B$6226,0)),"",INDIRECT("'SorP'!$A$"&amp;MATCH($S61&amp;$J61,SorP!C:C,0))))</f>
        <v>JP-23</v>
      </c>
      <c r="U61" s="169"/>
      <c r="V61" s="170">
        <f>IF(C61="",NA(),MATCH($B61&amp;$C61,'Smelter Look-up'!$J:$J,0))</f>
        <v>187</v>
      </c>
      <c r="X61" s="171">
        <f t="shared" si="1"/>
        <v>0</v>
      </c>
      <c r="AB61" s="171" t="str">
        <f t="shared" si="2"/>
        <v>MicaYamaguchi Mica</v>
      </c>
    </row>
    <row r="62" spans="1:28" s="171" customFormat="1" ht="25.5">
      <c r="A62" s="156" t="s">
        <v>19254</v>
      </c>
      <c r="B62" s="150" t="s">
        <v>43</v>
      </c>
      <c r="C62" s="153" t="s">
        <v>19255</v>
      </c>
      <c r="D62" s="150"/>
      <c r="E62" s="150" t="s">
        <v>71</v>
      </c>
      <c r="F62" s="150" t="s">
        <v>19254</v>
      </c>
      <c r="G62" s="150" t="s">
        <v>12</v>
      </c>
      <c r="H62" s="208"/>
      <c r="I62" s="209" t="s">
        <v>19215</v>
      </c>
      <c r="J62" s="209" t="s">
        <v>19215</v>
      </c>
      <c r="K62" s="151"/>
      <c r="L62" s="151"/>
      <c r="M62" s="151"/>
      <c r="N62" s="151"/>
      <c r="O62" s="151"/>
      <c r="P62" s="211"/>
      <c r="Q62" s="152"/>
      <c r="R62" s="150" t="str">
        <f ca="1">IF(ISERROR($V62),"",OFFSET('Smelter Look-up'!$C$4,$V62-4,0)&amp;"")</f>
        <v/>
      </c>
      <c r="S62" s="156" t="str">
        <f t="shared" ca="1" si="0"/>
        <v>CN</v>
      </c>
      <c r="T62" s="156" t="str">
        <f ca="1">IF(B62="","",IF(ISERROR(MATCH($J62,SorP!$B$1:$B$6226,0)),"",INDIRECT("'SorP'!$A$"&amp;MATCH($S62&amp;$J62,SorP!C:C,0))))</f>
        <v/>
      </c>
      <c r="U62" s="169"/>
      <c r="V62" s="170" t="e">
        <f>IF(C62="",NA(),MATCH($B62&amp;$C62,'Smelter Look-up'!$J:$J,0))</f>
        <v>#N/A</v>
      </c>
      <c r="X62" s="171">
        <f t="shared" si="1"/>
        <v>0</v>
      </c>
      <c r="AB62" s="171" t="str">
        <f t="shared" si="2"/>
        <v>CobaltShaoguan Zhonghong Metal Industrial Co., Ltd.</v>
      </c>
    </row>
    <row r="63" spans="1:28" s="171" customFormat="1" ht="20.25">
      <c r="A63" s="156" t="s">
        <v>19256</v>
      </c>
      <c r="B63" s="150" t="s">
        <v>43</v>
      </c>
      <c r="C63" s="153" t="s">
        <v>19257</v>
      </c>
      <c r="D63" s="150"/>
      <c r="E63" s="150" t="s">
        <v>71</v>
      </c>
      <c r="F63" s="150" t="s">
        <v>19256</v>
      </c>
      <c r="G63" s="150" t="s">
        <v>12</v>
      </c>
      <c r="H63" s="208"/>
      <c r="I63" s="209" t="s">
        <v>19215</v>
      </c>
      <c r="J63" s="209" t="s">
        <v>19215</v>
      </c>
      <c r="K63" s="151"/>
      <c r="L63" s="151"/>
      <c r="M63" s="151"/>
      <c r="N63" s="151"/>
      <c r="O63" s="151"/>
      <c r="P63" s="211"/>
      <c r="Q63" s="152"/>
      <c r="R63" s="150" t="str">
        <f ca="1">IF(ISERROR($V63),"",OFFSET('Smelter Look-up'!$C$4,$V63-4,0)&amp;"")</f>
        <v/>
      </c>
      <c r="S63" s="156" t="str">
        <f t="shared" ca="1" si="0"/>
        <v>CN</v>
      </c>
      <c r="T63" s="156" t="str">
        <f ca="1">IF(B63="","",IF(ISERROR(MATCH($J63,SorP!$B$1:$B$6226,0)),"",INDIRECT("'SorP'!$A$"&amp;MATCH($S63&amp;$J63,SorP!C:C,0))))</f>
        <v/>
      </c>
      <c r="U63" s="169"/>
      <c r="V63" s="170" t="e">
        <f>IF(C63="",NA(),MATCH($B63&amp;$C63,'Smelter Look-up'!$J:$J,0))</f>
        <v>#N/A</v>
      </c>
      <c r="X63" s="171">
        <f t="shared" ref="X63:X126" si="3">IF(AND(C63="Smelter not listed",OR(LEN(D63)=0,LEN(E63)=0)),1,0)</f>
        <v>0</v>
      </c>
      <c r="AB63" s="171" t="str">
        <f t="shared" ref="AB63:AB126" si="4">B63&amp;C63</f>
        <v>CobaltJinchuan Group</v>
      </c>
    </row>
    <row r="64" spans="1:28" s="171" customFormat="1" ht="38.25">
      <c r="A64" s="156" t="s">
        <v>163</v>
      </c>
      <c r="B64" s="150" t="s">
        <v>43</v>
      </c>
      <c r="C64" s="153" t="s">
        <v>161</v>
      </c>
      <c r="D64" s="150"/>
      <c r="E64" s="150" t="s">
        <v>19258</v>
      </c>
      <c r="F64" s="150" t="s">
        <v>163</v>
      </c>
      <c r="G64" s="150" t="s">
        <v>12</v>
      </c>
      <c r="H64" s="208"/>
      <c r="I64" s="209" t="s">
        <v>164</v>
      </c>
      <c r="J64" s="209" t="s">
        <v>165</v>
      </c>
      <c r="K64" s="151"/>
      <c r="L64" s="151"/>
      <c r="M64" s="151"/>
      <c r="N64" s="151"/>
      <c r="O64" s="151" t="s">
        <v>19259</v>
      </c>
      <c r="P64" s="211"/>
      <c r="Q64" s="152"/>
      <c r="R64" s="150" t="str">
        <f ca="1">IF(ISERROR($V64),"",OFFSET('Smelter Look-up'!$C$4,$V64-4,0)&amp;"")</f>
        <v>ICoNiChem</v>
      </c>
      <c r="S64" s="156" t="str">
        <f t="shared" ref="S64:S127" ca="1" si="5">IF(B64="","",IF(ISERROR(MATCH($E64,CL,0)),"Unknown",INDIRECT("'C'!$A$"&amp;MATCH($E64,CL,0)+1)))</f>
        <v>GB</v>
      </c>
      <c r="T64" s="156" t="str">
        <f ca="1">IF(B64="","",IF(ISERROR(MATCH($J64,SorP!$B$1:$B$6226,0)),"",INDIRECT("'SorP'!$A$"&amp;MATCH($S64&amp;$J64,SorP!C:C,0))))</f>
        <v>GB-CHW</v>
      </c>
      <c r="U64" s="169"/>
      <c r="V64" s="170">
        <f>IF(C64="",NA(),MATCH($B64&amp;$C64,'Smelter Look-up'!$J:$J,0))</f>
        <v>49</v>
      </c>
      <c r="X64" s="171">
        <f t="shared" si="3"/>
        <v>0</v>
      </c>
      <c r="AB64" s="171" t="str">
        <f t="shared" si="4"/>
        <v>CobaltICoNiChem</v>
      </c>
    </row>
    <row r="65" spans="1:28" s="171" customFormat="1" ht="25.5">
      <c r="A65" s="156" t="s">
        <v>72</v>
      </c>
      <c r="B65" s="150" t="s">
        <v>43</v>
      </c>
      <c r="C65" s="153" t="s">
        <v>70</v>
      </c>
      <c r="D65" s="150"/>
      <c r="E65" s="150" t="s">
        <v>19217</v>
      </c>
      <c r="F65" s="150" t="s">
        <v>72</v>
      </c>
      <c r="G65" s="150" t="s">
        <v>12</v>
      </c>
      <c r="H65" s="208"/>
      <c r="I65" s="209" t="s">
        <v>73</v>
      </c>
      <c r="J65" s="209" t="s">
        <v>74</v>
      </c>
      <c r="K65" s="151"/>
      <c r="L65" s="151"/>
      <c r="M65" s="151"/>
      <c r="N65" s="151"/>
      <c r="O65" s="151" t="s">
        <v>19260</v>
      </c>
      <c r="P65" s="211"/>
      <c r="Q65" s="152"/>
      <c r="R65" s="150" t="str">
        <f ca="1">IF(ISERROR($V65),"",OFFSET('Smelter Look-up'!$C$4,$V65-4,0)&amp;"")</f>
        <v>Chizhou CN New Materials and Technology Co., Ltd.</v>
      </c>
      <c r="S65" s="156" t="str">
        <f t="shared" ca="1" si="5"/>
        <v>CN</v>
      </c>
      <c r="T65" s="156" t="str">
        <f ca="1">IF(B65="","",IF(ISERROR(MATCH($J65,SorP!$B$1:$B$6226,0)),"",INDIRECT("'SorP'!$A$"&amp;MATCH($S65&amp;$J65,SorP!C:C,0))))</f>
        <v>CN-AH</v>
      </c>
      <c r="U65" s="169"/>
      <c r="V65" s="170">
        <f>IF(C65="",NA(),MATCH($B65&amp;$C65,'Smelter Look-up'!$J:$J,0))</f>
        <v>9</v>
      </c>
      <c r="X65" s="171">
        <f t="shared" si="3"/>
        <v>0</v>
      </c>
      <c r="AB65" s="171" t="str">
        <f t="shared" si="4"/>
        <v>CobaltChizhou CN New Materials and Technology Co., Ltd.</v>
      </c>
    </row>
    <row r="66" spans="1:28" s="171" customFormat="1" ht="25.5">
      <c r="A66" s="156" t="s">
        <v>83</v>
      </c>
      <c r="B66" s="150" t="s">
        <v>43</v>
      </c>
      <c r="C66" s="153" t="s">
        <v>81</v>
      </c>
      <c r="D66" s="150"/>
      <c r="E66" s="150" t="s">
        <v>19214</v>
      </c>
      <c r="F66" s="150" t="s">
        <v>83</v>
      </c>
      <c r="G66" s="150" t="s">
        <v>12</v>
      </c>
      <c r="H66" s="208"/>
      <c r="I66" s="209" t="s">
        <v>84</v>
      </c>
      <c r="J66" s="209" t="s">
        <v>85</v>
      </c>
      <c r="K66" s="151"/>
      <c r="L66" s="151"/>
      <c r="M66" s="151"/>
      <c r="N66" s="151"/>
      <c r="O66" s="151" t="s">
        <v>19252</v>
      </c>
      <c r="P66" s="211"/>
      <c r="Q66" s="152"/>
      <c r="R66" s="150" t="str">
        <f ca="1">IF(ISERROR($V66),"",OFFSET('Smelter Look-up'!$C$4,$V66-4,0)&amp;"")</f>
        <v>CoreMax Corporation</v>
      </c>
      <c r="S66" s="156" t="str">
        <f t="shared" ca="1" si="5"/>
        <v>TW</v>
      </c>
      <c r="T66" s="156" t="str">
        <f ca="1">IF(B66="","",IF(ISERROR(MATCH($J66,SorP!$B$1:$B$6226,0)),"",INDIRECT("'SorP'!$A$"&amp;MATCH($S66&amp;$J66,SorP!C:C,0))))</f>
        <v>TW-MIA</v>
      </c>
      <c r="U66" s="169"/>
      <c r="V66" s="170">
        <f>IF(C66="",NA(),MATCH($B66&amp;$C66,'Smelter Look-up'!$J:$J,0))</f>
        <v>13</v>
      </c>
      <c r="X66" s="171">
        <f t="shared" si="3"/>
        <v>0</v>
      </c>
      <c r="AB66" s="171" t="str">
        <f t="shared" si="4"/>
        <v>CobaltCoreMax Corporation</v>
      </c>
    </row>
    <row r="67" spans="1:28" s="171" customFormat="1" ht="20.25">
      <c r="A67" s="156" t="s">
        <v>19261</v>
      </c>
      <c r="B67" s="150" t="s">
        <v>43</v>
      </c>
      <c r="C67" s="153" t="s">
        <v>321</v>
      </c>
      <c r="D67" s="150" t="s">
        <v>19262</v>
      </c>
      <c r="E67" s="150" t="s">
        <v>107</v>
      </c>
      <c r="F67" s="150" t="s">
        <v>19261</v>
      </c>
      <c r="G67" s="150" t="s">
        <v>12</v>
      </c>
      <c r="H67" s="208"/>
      <c r="I67" s="209" t="s">
        <v>109</v>
      </c>
      <c r="J67" s="209" t="s">
        <v>19263</v>
      </c>
      <c r="K67" s="151"/>
      <c r="L67" s="151"/>
      <c r="M67" s="151"/>
      <c r="N67" s="151"/>
      <c r="O67" s="151"/>
      <c r="P67" s="211"/>
      <c r="Q67" s="152" t="s">
        <v>19264</v>
      </c>
      <c r="R67" s="150" t="str">
        <f ca="1">IF(ISERROR($V67),"",OFFSET('Smelter Look-up'!$C$4,$V67-4,0)&amp;"")</f>
        <v/>
      </c>
      <c r="S67" s="156" t="str">
        <f t="shared" ca="1" si="5"/>
        <v>FI</v>
      </c>
      <c r="T67" s="156" t="str">
        <f ca="1">IF(B67="","",IF(ISERROR(MATCH($J67,SorP!$B$1:$B$6226,0)),"",INDIRECT("'SorP'!$A$"&amp;MATCH($S67&amp;$J67,SorP!C:C,0))))</f>
        <v/>
      </c>
      <c r="U67" s="169"/>
      <c r="V67" s="170" t="e">
        <f>IF(C67="",NA(),MATCH($B67&amp;$C67,'Smelter Look-up'!$J:$J,0))</f>
        <v>#N/A</v>
      </c>
      <c r="X67" s="171">
        <f t="shared" si="3"/>
        <v>0</v>
      </c>
      <c r="AB67" s="171" t="str">
        <f t="shared" si="4"/>
        <v>CobaltSmelter not listed</v>
      </c>
    </row>
    <row r="68" spans="1:28" s="171" customFormat="1" ht="25.5">
      <c r="A68" s="156" t="s">
        <v>154</v>
      </c>
      <c r="B68" s="150" t="s">
        <v>43</v>
      </c>
      <c r="C68" s="153" t="s">
        <v>153</v>
      </c>
      <c r="D68" s="150"/>
      <c r="E68" s="150" t="s">
        <v>19217</v>
      </c>
      <c r="F68" s="150" t="s">
        <v>154</v>
      </c>
      <c r="G68" s="150" t="s">
        <v>12</v>
      </c>
      <c r="H68" s="208"/>
      <c r="I68" s="209" t="s">
        <v>155</v>
      </c>
      <c r="J68" s="209" t="s">
        <v>149</v>
      </c>
      <c r="K68" s="151"/>
      <c r="L68" s="151"/>
      <c r="M68" s="151"/>
      <c r="N68" s="151"/>
      <c r="O68" s="151" t="s">
        <v>19217</v>
      </c>
      <c r="P68" s="211"/>
      <c r="Q68" s="152"/>
      <c r="R68" s="150" t="str">
        <f ca="1">IF(ISERROR($V68),"",OFFSET('Smelter Look-up'!$C$4,$V68-4,0)&amp;"")</f>
        <v>Hunan Jinxin New Material Holding Co., Ltd.</v>
      </c>
      <c r="S68" s="156" t="str">
        <f t="shared" ca="1" si="5"/>
        <v>CN</v>
      </c>
      <c r="T68" s="156" t="str">
        <f ca="1">IF(B68="","",IF(ISERROR(MATCH($J68,SorP!$B$1:$B$6226,0)),"",INDIRECT("'SorP'!$A$"&amp;MATCH($S68&amp;$J68,SorP!C:C,0))))</f>
        <v>CN-HN</v>
      </c>
      <c r="U68" s="169"/>
      <c r="V68" s="170">
        <f>IF(C68="",NA(),MATCH($B68&amp;$C68,'Smelter Look-up'!$J:$J,0))</f>
        <v>44</v>
      </c>
      <c r="X68" s="171">
        <f t="shared" si="3"/>
        <v>0</v>
      </c>
      <c r="AB68" s="171" t="str">
        <f t="shared" si="4"/>
        <v>CobaltHunan Jinxin New Material Holding Co., Ltd.</v>
      </c>
    </row>
    <row r="69" spans="1:28" s="171" customFormat="1" ht="20.25">
      <c r="A69" s="156" t="s">
        <v>97</v>
      </c>
      <c r="B69" s="150" t="s">
        <v>43</v>
      </c>
      <c r="C69" s="153" t="s">
        <v>96</v>
      </c>
      <c r="D69" s="150"/>
      <c r="E69" s="150" t="s">
        <v>19217</v>
      </c>
      <c r="F69" s="150" t="s">
        <v>97</v>
      </c>
      <c r="G69" s="150" t="s">
        <v>12</v>
      </c>
      <c r="H69" s="208"/>
      <c r="I69" s="209" t="s">
        <v>98</v>
      </c>
      <c r="J69" s="209" t="s">
        <v>99</v>
      </c>
      <c r="K69" s="151"/>
      <c r="L69" s="151"/>
      <c r="M69" s="151"/>
      <c r="N69" s="151"/>
      <c r="O69" s="151" t="s">
        <v>19217</v>
      </c>
      <c r="P69" s="211"/>
      <c r="Q69" s="152"/>
      <c r="R69" s="150" t="str">
        <f ca="1">IF(ISERROR($V69),"",OFFSET('Smelter Look-up'!$C$4,$V69-4,0)&amp;"")</f>
        <v>Fairsky Industrial Co., Limited</v>
      </c>
      <c r="S69" s="156" t="str">
        <f t="shared" ca="1" si="5"/>
        <v>CN</v>
      </c>
      <c r="T69" s="156" t="str">
        <f ca="1">IF(B69="","",IF(ISERROR(MATCH($J69,SorP!$B$1:$B$6226,0)),"",INDIRECT("'SorP'!$A$"&amp;MATCH($S69&amp;$J69,SorP!C:C,0))))</f>
        <v>CN-HE</v>
      </c>
      <c r="U69" s="169"/>
      <c r="V69" s="170">
        <f>IF(C69="",NA(),MATCH($B69&amp;$C69,'Smelter Look-up'!$J:$J,0))</f>
        <v>22</v>
      </c>
      <c r="X69" s="171">
        <f t="shared" si="3"/>
        <v>0</v>
      </c>
      <c r="AB69" s="171" t="str">
        <f t="shared" si="4"/>
        <v>CobaltFairsky Industrial Co., Limited</v>
      </c>
    </row>
    <row r="70" spans="1:28" s="171" customFormat="1" ht="25.5">
      <c r="A70" s="156" t="s">
        <v>157</v>
      </c>
      <c r="B70" s="150" t="s">
        <v>43</v>
      </c>
      <c r="C70" s="153" t="s">
        <v>156</v>
      </c>
      <c r="D70" s="150"/>
      <c r="E70" s="150" t="s">
        <v>19217</v>
      </c>
      <c r="F70" s="150" t="s">
        <v>157</v>
      </c>
      <c r="G70" s="150" t="s">
        <v>12</v>
      </c>
      <c r="H70" s="208"/>
      <c r="I70" s="209" t="s">
        <v>155</v>
      </c>
      <c r="J70" s="209" t="s">
        <v>149</v>
      </c>
      <c r="K70" s="151"/>
      <c r="L70" s="151"/>
      <c r="M70" s="151"/>
      <c r="N70" s="151"/>
      <c r="O70" s="151" t="s">
        <v>19217</v>
      </c>
      <c r="P70" s="211"/>
      <c r="Q70" s="152"/>
      <c r="R70" s="150" t="str">
        <f ca="1">IF(ISERROR($V70),"",OFFSET('Smelter Look-up'!$C$4,$V70-4,0)&amp;"")</f>
        <v>Hunan Shiji Yintian New Material Co., Ltd.</v>
      </c>
      <c r="S70" s="156" t="str">
        <f t="shared" ca="1" si="5"/>
        <v>CN</v>
      </c>
      <c r="T70" s="156" t="str">
        <f ca="1">IF(B70="","",IF(ISERROR(MATCH($J70,SorP!$B$1:$B$6226,0)),"",INDIRECT("'SorP'!$A$"&amp;MATCH($S70&amp;$J70,SorP!C:C,0))))</f>
        <v>CN-HN</v>
      </c>
      <c r="U70" s="169"/>
      <c r="V70" s="170">
        <f>IF(C70="",NA(),MATCH($B70&amp;$C70,'Smelter Look-up'!$J:$J,0))</f>
        <v>46</v>
      </c>
      <c r="X70" s="171">
        <f t="shared" si="3"/>
        <v>0</v>
      </c>
      <c r="AB70" s="171" t="str">
        <f t="shared" si="4"/>
        <v>CobaltHunan Shiji Yintian New Material Co., Ltd.</v>
      </c>
    </row>
    <row r="71" spans="1:28" s="171" customFormat="1" ht="25.5">
      <c r="A71" s="156" t="s">
        <v>305</v>
      </c>
      <c r="B71" s="150" t="s">
        <v>43</v>
      </c>
      <c r="C71" s="153" t="s">
        <v>304</v>
      </c>
      <c r="D71" s="150"/>
      <c r="E71" s="150" t="s">
        <v>19217</v>
      </c>
      <c r="F71" s="150" t="s">
        <v>305</v>
      </c>
      <c r="G71" s="150" t="s">
        <v>12</v>
      </c>
      <c r="H71" s="208"/>
      <c r="I71" s="209" t="s">
        <v>306</v>
      </c>
      <c r="J71" s="209" t="s">
        <v>149</v>
      </c>
      <c r="K71" s="151"/>
      <c r="L71" s="151"/>
      <c r="M71" s="151"/>
      <c r="N71" s="151"/>
      <c r="O71" s="151" t="s">
        <v>19217</v>
      </c>
      <c r="P71" s="211"/>
      <c r="Q71" s="152"/>
      <c r="R71" s="150" t="str">
        <f ca="1">IF(ISERROR($V71),"",OFFSET('Smelter Look-up'!$C$4,$V71-4,0)&amp;"")</f>
        <v>Xiangtan Huacheng Nickel Cobalt New Material Co., Ltd.</v>
      </c>
      <c r="S71" s="156" t="str">
        <f t="shared" ca="1" si="5"/>
        <v>CN</v>
      </c>
      <c r="T71" s="156" t="str">
        <f ca="1">IF(B71="","",IF(ISERROR(MATCH($J71,SorP!$B$1:$B$6226,0)),"",INDIRECT("'SorP'!$A$"&amp;MATCH($S71&amp;$J71,SorP!C:C,0))))</f>
        <v>CN-HN</v>
      </c>
      <c r="U71" s="169"/>
      <c r="V71" s="170">
        <f>IF(C71="",NA(),MATCH($B71&amp;$C71,'Smelter Look-up'!$J:$J,0))</f>
        <v>146</v>
      </c>
      <c r="X71" s="171">
        <f t="shared" si="3"/>
        <v>0</v>
      </c>
      <c r="AB71" s="171" t="str">
        <f t="shared" si="4"/>
        <v>CobaltXiangtan Huacheng Nickel Cobalt New Material Co., Ltd.</v>
      </c>
    </row>
    <row r="72" spans="1:28" s="171" customFormat="1" ht="20.25">
      <c r="A72" s="156" t="s">
        <v>254</v>
      </c>
      <c r="B72" s="150" t="s">
        <v>43</v>
      </c>
      <c r="C72" s="153" t="s">
        <v>253</v>
      </c>
      <c r="D72" s="150"/>
      <c r="E72" s="150" t="s">
        <v>19217</v>
      </c>
      <c r="F72" s="150" t="s">
        <v>254</v>
      </c>
      <c r="G72" s="150" t="s">
        <v>12</v>
      </c>
      <c r="H72" s="208"/>
      <c r="I72" s="209" t="s">
        <v>255</v>
      </c>
      <c r="J72" s="209" t="s">
        <v>211</v>
      </c>
      <c r="K72" s="151"/>
      <c r="L72" s="151"/>
      <c r="M72" s="151"/>
      <c r="N72" s="151"/>
      <c r="O72" s="151" t="s">
        <v>19217</v>
      </c>
      <c r="P72" s="211"/>
      <c r="Q72" s="152"/>
      <c r="R72" s="150" t="str">
        <f ca="1">IF(ISERROR($V72),"",OFFSET('Smelter Look-up'!$C$4,$V72-4,0)&amp;"")</f>
        <v>Ningbo Hubang New Material Co., Ltd.</v>
      </c>
      <c r="S72" s="156" t="str">
        <f t="shared" ca="1" si="5"/>
        <v>CN</v>
      </c>
      <c r="T72" s="156" t="str">
        <f ca="1">IF(B72="","",IF(ISERROR(MATCH($J72,SorP!$B$1:$B$6226,0)),"",INDIRECT("'SorP'!$A$"&amp;MATCH($S72&amp;$J72,SorP!C:C,0))))</f>
        <v>CN-ZJ</v>
      </c>
      <c r="U72" s="169"/>
      <c r="V72" s="170">
        <f>IF(C72="",NA(),MATCH($B72&amp;$C72,'Smelter Look-up'!$J:$J,0))</f>
        <v>109</v>
      </c>
      <c r="X72" s="171">
        <f t="shared" si="3"/>
        <v>0</v>
      </c>
      <c r="AB72" s="171" t="str">
        <f t="shared" si="4"/>
        <v>CobaltNingbo Hubang New Material Co., Ltd.</v>
      </c>
    </row>
    <row r="73" spans="1:28" s="171" customFormat="1" ht="25.5">
      <c r="A73" s="156" t="s">
        <v>235</v>
      </c>
      <c r="B73" s="150" t="s">
        <v>43</v>
      </c>
      <c r="C73" s="153" t="s">
        <v>234</v>
      </c>
      <c r="D73" s="150"/>
      <c r="E73" s="150" t="s">
        <v>19213</v>
      </c>
      <c r="F73" s="150" t="s">
        <v>235</v>
      </c>
      <c r="G73" s="150" t="s">
        <v>12</v>
      </c>
      <c r="H73" s="208"/>
      <c r="I73" s="209" t="s">
        <v>236</v>
      </c>
      <c r="J73" s="209" t="s">
        <v>186</v>
      </c>
      <c r="K73" s="151"/>
      <c r="L73" s="151"/>
      <c r="M73" s="151"/>
      <c r="N73" s="151"/>
      <c r="O73" s="151" t="s">
        <v>19265</v>
      </c>
      <c r="P73" s="211"/>
      <c r="Q73" s="152"/>
      <c r="R73" s="150" t="str">
        <f ca="1">IF(ISERROR($V73),"",OFFSET('Smelter Look-up'!$C$4,$V73-4,0)&amp;"")</f>
        <v>MKM - La Miniere de Kalumbwe Myunga</v>
      </c>
      <c r="S73" s="156" t="str">
        <f t="shared" ca="1" si="5"/>
        <v>CD</v>
      </c>
      <c r="T73" s="156" t="str">
        <f ca="1">IF(B73="","",IF(ISERROR(MATCH($J73,SorP!$B$1:$B$6226,0)),"",INDIRECT("'SorP'!$A$"&amp;MATCH($S73&amp;$J73,SorP!C:C,0))))</f>
        <v>CD-LU</v>
      </c>
      <c r="U73" s="169"/>
      <c r="V73" s="170">
        <f>IF(C73="",NA(),MATCH($B73&amp;$C73,'Smelter Look-up'!$J:$J,0))</f>
        <v>92</v>
      </c>
      <c r="X73" s="171">
        <f t="shared" si="3"/>
        <v>0</v>
      </c>
      <c r="AB73" s="171" t="str">
        <f t="shared" si="4"/>
        <v>CobaltMKM - La Miniere de Kalumbwe Myunga</v>
      </c>
    </row>
    <row r="74" spans="1:28" s="171" customFormat="1" ht="25.5">
      <c r="A74" s="156" t="s">
        <v>19266</v>
      </c>
      <c r="B74" s="150" t="s">
        <v>43</v>
      </c>
      <c r="C74" s="153" t="s">
        <v>173</v>
      </c>
      <c r="D74" s="150"/>
      <c r="E74" s="150" t="s">
        <v>19217</v>
      </c>
      <c r="F74" s="150" t="s">
        <v>19266</v>
      </c>
      <c r="G74" s="150" t="s">
        <v>12</v>
      </c>
      <c r="H74" s="208"/>
      <c r="I74" s="209" t="s">
        <v>19267</v>
      </c>
      <c r="J74" s="209" t="s">
        <v>112</v>
      </c>
      <c r="K74" s="151"/>
      <c r="L74" s="151"/>
      <c r="M74" s="151"/>
      <c r="N74" s="151"/>
      <c r="O74" s="151" t="s">
        <v>19217</v>
      </c>
      <c r="P74" s="211"/>
      <c r="Q74" s="152"/>
      <c r="R74" s="150" t="str">
        <f ca="1">IF(ISERROR($V74),"",OFFSET('Smelter Look-up'!$C$4,$V74-4,0)&amp;"")</f>
        <v>Jiangxi Ruida New Energy Technology Co., Ltd.</v>
      </c>
      <c r="S74" s="156" t="str">
        <f t="shared" ca="1" si="5"/>
        <v>CN</v>
      </c>
      <c r="T74" s="156" t="str">
        <f ca="1">IF(B74="","",IF(ISERROR(MATCH($J74,SorP!$B$1:$B$6226,0)),"",INDIRECT("'SorP'!$A$"&amp;MATCH($S74&amp;$J74,SorP!C:C,0))))</f>
        <v>CN-JX</v>
      </c>
      <c r="U74" s="169"/>
      <c r="V74" s="170">
        <f>IF(C74="",NA(),MATCH($B74&amp;$C74,'Smelter Look-up'!$J:$J,0))</f>
        <v>60</v>
      </c>
      <c r="X74" s="171">
        <f t="shared" si="3"/>
        <v>0</v>
      </c>
      <c r="AB74" s="171" t="str">
        <f t="shared" si="4"/>
        <v>CobaltJiangxi Rui da Xinnengyuan Technology Co., Ltd.</v>
      </c>
    </row>
    <row r="75" spans="1:28" s="171" customFormat="1" ht="25.5">
      <c r="A75" s="156" t="s">
        <v>275</v>
      </c>
      <c r="B75" s="150" t="s">
        <v>43</v>
      </c>
      <c r="C75" s="153" t="s">
        <v>274</v>
      </c>
      <c r="D75" s="150"/>
      <c r="E75" s="150" t="s">
        <v>19213</v>
      </c>
      <c r="F75" s="150" t="s">
        <v>275</v>
      </c>
      <c r="G75" s="150" t="s">
        <v>12</v>
      </c>
      <c r="H75" s="208"/>
      <c r="I75" s="209" t="s">
        <v>276</v>
      </c>
      <c r="J75" s="209" t="s">
        <v>69</v>
      </c>
      <c r="K75" s="151"/>
      <c r="L75" s="151"/>
      <c r="M75" s="151"/>
      <c r="N75" s="151"/>
      <c r="O75" s="151" t="s">
        <v>19265</v>
      </c>
      <c r="P75" s="211"/>
      <c r="Q75" s="152"/>
      <c r="R75" s="150" t="str">
        <f ca="1">IF(ISERROR($V75),"",OFFSET('Smelter Look-up'!$C$4,$V75-4,0)&amp;"")</f>
        <v>Ruashi Mining SAS</v>
      </c>
      <c r="S75" s="156" t="str">
        <f t="shared" ca="1" si="5"/>
        <v>CD</v>
      </c>
      <c r="T75" s="156" t="str">
        <f ca="1">IF(B75="","",IF(ISERROR(MATCH($J75,SorP!$B$1:$B$6226,0)),"",INDIRECT("'SorP'!$A$"&amp;MATCH($S75&amp;$J75,SorP!C:C,0))))</f>
        <v>CD-HK</v>
      </c>
      <c r="U75" s="169"/>
      <c r="V75" s="170">
        <f>IF(C75="",NA(),MATCH($B75&amp;$C75,'Smelter Look-up'!$J:$J,0))</f>
        <v>120</v>
      </c>
      <c r="X75" s="171">
        <f t="shared" si="3"/>
        <v>0</v>
      </c>
      <c r="AB75" s="171" t="str">
        <f t="shared" si="4"/>
        <v>CobaltRuashi Mining SAS</v>
      </c>
    </row>
    <row r="76" spans="1:28" s="171" customFormat="1" ht="25.5">
      <c r="A76" s="156" t="s">
        <v>12544</v>
      </c>
      <c r="B76" s="150" t="s">
        <v>43</v>
      </c>
      <c r="C76" s="153" t="s">
        <v>12545</v>
      </c>
      <c r="D76" s="150"/>
      <c r="E76" s="150" t="s">
        <v>19213</v>
      </c>
      <c r="F76" s="150" t="s">
        <v>12544</v>
      </c>
      <c r="G76" s="150" t="s">
        <v>12</v>
      </c>
      <c r="H76" s="208"/>
      <c r="I76" s="209" t="s">
        <v>68</v>
      </c>
      <c r="J76" s="209" t="s">
        <v>69</v>
      </c>
      <c r="K76" s="151"/>
      <c r="L76" s="151"/>
      <c r="M76" s="151"/>
      <c r="N76" s="151"/>
      <c r="O76" s="151" t="s">
        <v>19216</v>
      </c>
      <c r="P76" s="211"/>
      <c r="Q76" s="152"/>
      <c r="R76" s="150" t="str">
        <f ca="1">IF(ISERROR($V76),"",OFFSET('Smelter Look-up'!$C$4,$V76-4,0)&amp;"")</f>
        <v>STE CONGO DONGFANG INTERNATIONAL MINING SAS</v>
      </c>
      <c r="S76" s="156" t="str">
        <f t="shared" ca="1" si="5"/>
        <v>CD</v>
      </c>
      <c r="T76" s="156" t="str">
        <f ca="1">IF(B76="","",IF(ISERROR(MATCH($J76,SorP!$B$1:$B$6226,0)),"",INDIRECT("'SorP'!$A$"&amp;MATCH($S76&amp;$J76,SorP!C:C,0))))</f>
        <v>CD-HK</v>
      </c>
      <c r="U76" s="169"/>
      <c r="V76" s="170">
        <f>IF(C76="",NA(),MATCH($B76&amp;$C76,'Smelter Look-up'!$J:$J,0))</f>
        <v>129</v>
      </c>
      <c r="X76" s="171">
        <f t="shared" si="3"/>
        <v>0</v>
      </c>
      <c r="AB76" s="171" t="str">
        <f t="shared" si="4"/>
        <v>CobaltSTE CONGO DONGFANG INTERNATIONAL MINING SAS</v>
      </c>
    </row>
    <row r="77" spans="1:28" s="171" customFormat="1" ht="25.5">
      <c r="A77" s="156" t="s">
        <v>287</v>
      </c>
      <c r="B77" s="150" t="s">
        <v>43</v>
      </c>
      <c r="C77" s="153" t="s">
        <v>12546</v>
      </c>
      <c r="D77" s="150"/>
      <c r="E77" s="150" t="s">
        <v>19213</v>
      </c>
      <c r="F77" s="150" t="s">
        <v>287</v>
      </c>
      <c r="G77" s="150" t="s">
        <v>12</v>
      </c>
      <c r="H77" s="208"/>
      <c r="I77" s="209" t="s">
        <v>185</v>
      </c>
      <c r="J77" s="209" t="s">
        <v>186</v>
      </c>
      <c r="K77" s="151"/>
      <c r="L77" s="151"/>
      <c r="M77" s="151"/>
      <c r="N77" s="151"/>
      <c r="O77" s="151" t="s">
        <v>19216</v>
      </c>
      <c r="P77" s="211"/>
      <c r="Q77" s="152"/>
      <c r="R77" s="150" t="str">
        <f ca="1">IF(ISERROR($V77),"",OFFSET('Smelter Look-up'!$C$4,$V77-4,0)&amp;"")</f>
        <v>Tenke Fungurume Mining SA</v>
      </c>
      <c r="S77" s="156" t="str">
        <f t="shared" ca="1" si="5"/>
        <v>CD</v>
      </c>
      <c r="T77" s="156" t="str">
        <f ca="1">IF(B77="","",IF(ISERROR(MATCH($J77,SorP!$B$1:$B$6226,0)),"",INDIRECT("'SorP'!$A$"&amp;MATCH($S77&amp;$J77,SorP!C:C,0))))</f>
        <v>CD-LU</v>
      </c>
      <c r="U77" s="169"/>
      <c r="V77" s="170">
        <f>IF(C77="",NA(),MATCH($B77&amp;$C77,'Smelter Look-up'!$J:$J,0))</f>
        <v>135</v>
      </c>
      <c r="X77" s="171">
        <f t="shared" si="3"/>
        <v>0</v>
      </c>
      <c r="AB77" s="171" t="str">
        <f t="shared" si="4"/>
        <v>CobaltTenke Fungurume Mining SA</v>
      </c>
    </row>
    <row r="78" spans="1:28" s="171" customFormat="1" ht="25.5">
      <c r="A78" s="156" t="s">
        <v>19268</v>
      </c>
      <c r="B78" s="150" t="s">
        <v>43</v>
      </c>
      <c r="C78" s="153" t="s">
        <v>19269</v>
      </c>
      <c r="D78" s="150"/>
      <c r="E78" s="150" t="s">
        <v>66</v>
      </c>
      <c r="F78" s="150" t="s">
        <v>19268</v>
      </c>
      <c r="G78" s="150" t="s">
        <v>12</v>
      </c>
      <c r="H78" s="208"/>
      <c r="I78" s="209" t="s">
        <v>68</v>
      </c>
      <c r="J78" s="209" t="s">
        <v>69</v>
      </c>
      <c r="K78" s="151"/>
      <c r="L78" s="151"/>
      <c r="M78" s="151"/>
      <c r="N78" s="151"/>
      <c r="O78" s="151"/>
      <c r="P78" s="211"/>
      <c r="Q78" s="152"/>
      <c r="R78" s="150" t="str">
        <f ca="1">IF(ISERROR($V78),"",OFFSET('Smelter Look-up'!$C$4,$V78-4,0)&amp;"")</f>
        <v/>
      </c>
      <c r="S78" s="156" t="str">
        <f t="shared" ca="1" si="5"/>
        <v>CD</v>
      </c>
      <c r="T78" s="156" t="str">
        <f ca="1">IF(B78="","",IF(ISERROR(MATCH($J78,SorP!$B$1:$B$6226,0)),"",INDIRECT("'SorP'!$A$"&amp;MATCH($S78&amp;$J78,SorP!C:C,0))))</f>
        <v>CD-HK</v>
      </c>
      <c r="U78" s="169"/>
      <c r="V78" s="170" t="e">
        <f>IF(C78="",NA(),MATCH($B78&amp;$C78,'Smelter Look-up'!$J:$J,0))</f>
        <v>#N/A</v>
      </c>
      <c r="X78" s="171">
        <f t="shared" si="3"/>
        <v>0</v>
      </c>
      <c r="AB78" s="171" t="str">
        <f t="shared" si="4"/>
        <v>CobaltSOCIETE MINIERE DU KATANGA (SOMIKA SARL)</v>
      </c>
    </row>
    <row r="79" spans="1:28" s="171" customFormat="1" ht="25.5">
      <c r="A79" s="156" t="s">
        <v>19270</v>
      </c>
      <c r="B79" s="150" t="s">
        <v>43</v>
      </c>
      <c r="C79" s="153" t="s">
        <v>19271</v>
      </c>
      <c r="D79" s="150"/>
      <c r="E79" s="150" t="s">
        <v>66</v>
      </c>
      <c r="F79" s="150" t="s">
        <v>19270</v>
      </c>
      <c r="G79" s="150" t="s">
        <v>12</v>
      </c>
      <c r="H79" s="208"/>
      <c r="I79" s="209" t="s">
        <v>68</v>
      </c>
      <c r="J79" s="209" t="s">
        <v>69</v>
      </c>
      <c r="K79" s="151"/>
      <c r="L79" s="151"/>
      <c r="M79" s="151"/>
      <c r="N79" s="151"/>
      <c r="O79" s="151"/>
      <c r="P79" s="211"/>
      <c r="Q79" s="152"/>
      <c r="R79" s="150" t="str">
        <f ca="1">IF(ISERROR($V79),"",OFFSET('Smelter Look-up'!$C$4,$V79-4,0)&amp;"")</f>
        <v/>
      </c>
      <c r="S79" s="156" t="str">
        <f t="shared" ca="1" si="5"/>
        <v>CD</v>
      </c>
      <c r="T79" s="156" t="str">
        <f ca="1">IF(B79="","",IF(ISERROR(MATCH($J79,SorP!$B$1:$B$6226,0)),"",INDIRECT("'SorP'!$A$"&amp;MATCH($S79&amp;$J79,SorP!C:C,0))))</f>
        <v>CD-HK</v>
      </c>
      <c r="U79" s="169"/>
      <c r="V79" s="170" t="e">
        <f>IF(C79="",NA(),MATCH($B79&amp;$C79,'Smelter Look-up'!$J:$J,0))</f>
        <v>#N/A</v>
      </c>
      <c r="X79" s="171">
        <f t="shared" si="3"/>
        <v>0</v>
      </c>
      <c r="AB79" s="171" t="str">
        <f t="shared" si="4"/>
        <v>CobaltChemaf Usoke</v>
      </c>
    </row>
    <row r="80" spans="1:28" s="171" customFormat="1" ht="20.25">
      <c r="A80" s="156" t="s">
        <v>257</v>
      </c>
      <c r="B80" s="150" t="s">
        <v>43</v>
      </c>
      <c r="C80" s="153" t="s">
        <v>256</v>
      </c>
      <c r="D80" s="150"/>
      <c r="E80" s="150" t="s">
        <v>19217</v>
      </c>
      <c r="F80" s="150" t="s">
        <v>257</v>
      </c>
      <c r="G80" s="150" t="s">
        <v>12</v>
      </c>
      <c r="H80" s="208"/>
      <c r="I80" s="209" t="s">
        <v>255</v>
      </c>
      <c r="J80" s="209" t="s">
        <v>211</v>
      </c>
      <c r="K80" s="151"/>
      <c r="L80" s="151"/>
      <c r="M80" s="151"/>
      <c r="N80" s="151"/>
      <c r="O80" s="151" t="s">
        <v>19217</v>
      </c>
      <c r="P80" s="211"/>
      <c r="Q80" s="152"/>
      <c r="R80" s="150" t="str">
        <f ca="1">IF(ISERROR($V80),"",OFFSET('Smelter Look-up'!$C$4,$V80-4,0)&amp;"")</f>
        <v>Ningbo Yanmen Chemical Co., Ltd.</v>
      </c>
      <c r="S80" s="156" t="str">
        <f t="shared" ca="1" si="5"/>
        <v>CN</v>
      </c>
      <c r="T80" s="156" t="str">
        <f ca="1">IF(B80="","",IF(ISERROR(MATCH($J80,SorP!$B$1:$B$6226,0)),"",INDIRECT("'SorP'!$A$"&amp;MATCH($S80&amp;$J80,SorP!C:C,0))))</f>
        <v>CN-ZJ</v>
      </c>
      <c r="U80" s="169"/>
      <c r="V80" s="170">
        <f>IF(C80="",NA(),MATCH($B80&amp;$C80,'Smelter Look-up'!$J:$J,0))</f>
        <v>110</v>
      </c>
      <c r="X80" s="171">
        <f t="shared" si="3"/>
        <v>0</v>
      </c>
      <c r="AB80" s="171" t="str">
        <f t="shared" si="4"/>
        <v>CobaltNingbo Yanmen Chemical Co., Ltd.</v>
      </c>
    </row>
    <row r="81" spans="1:28" s="171" customFormat="1" ht="20.25">
      <c r="A81" s="156" t="s">
        <v>88</v>
      </c>
      <c r="B81" s="150" t="s">
        <v>43</v>
      </c>
      <c r="C81" s="153" t="s">
        <v>86</v>
      </c>
      <c r="D81" s="150"/>
      <c r="E81" s="150" t="s">
        <v>19251</v>
      </c>
      <c r="F81" s="150" t="s">
        <v>88</v>
      </c>
      <c r="G81" s="150" t="s">
        <v>12</v>
      </c>
      <c r="H81" s="208"/>
      <c r="I81" s="209" t="s">
        <v>89</v>
      </c>
      <c r="J81" s="209" t="s">
        <v>90</v>
      </c>
      <c r="K81" s="151"/>
      <c r="L81" s="151"/>
      <c r="M81" s="151"/>
      <c r="N81" s="151"/>
      <c r="O81" s="151" t="s">
        <v>19216</v>
      </c>
      <c r="P81" s="211"/>
      <c r="Q81" s="152"/>
      <c r="R81" s="150" t="str">
        <f ca="1">IF(ISERROR($V81),"",OFFSET('Smelter Look-up'!$C$4,$V81-4,0)&amp;"")</f>
        <v>Cosmo Chemical, Ltd.</v>
      </c>
      <c r="S81" s="156" t="str">
        <f t="shared" ca="1" si="5"/>
        <v>KR</v>
      </c>
      <c r="T81" s="156" t="str">
        <f ca="1">IF(B81="","",IF(ISERROR(MATCH($J81,SorP!$B$1:$B$6226,0)),"",INDIRECT("'SorP'!$A$"&amp;MATCH($S81&amp;$J81,SorP!C:C,0))))</f>
        <v>KR-48</v>
      </c>
      <c r="U81" s="169"/>
      <c r="V81" s="170">
        <f>IF(C81="",NA(),MATCH($B81&amp;$C81,'Smelter Look-up'!$J:$J,0))</f>
        <v>14</v>
      </c>
      <c r="X81" s="171">
        <f t="shared" si="3"/>
        <v>0</v>
      </c>
      <c r="AB81" s="171" t="str">
        <f t="shared" si="4"/>
        <v>CobaltCosmo Chemical, Ltd.</v>
      </c>
    </row>
    <row r="82" spans="1:28" s="171" customFormat="1" ht="25.5">
      <c r="A82" s="156" t="s">
        <v>151</v>
      </c>
      <c r="B82" s="150" t="s">
        <v>43</v>
      </c>
      <c r="C82" s="153" t="s">
        <v>150</v>
      </c>
      <c r="D82" s="150"/>
      <c r="E82" s="150" t="s">
        <v>19217</v>
      </c>
      <c r="F82" s="150" t="s">
        <v>151</v>
      </c>
      <c r="G82" s="150" t="s">
        <v>12</v>
      </c>
      <c r="H82" s="208"/>
      <c r="I82" s="209" t="s">
        <v>148</v>
      </c>
      <c r="J82" s="209" t="s">
        <v>149</v>
      </c>
      <c r="K82" s="151"/>
      <c r="L82" s="151"/>
      <c r="M82" s="151"/>
      <c r="N82" s="151"/>
      <c r="O82" s="151" t="s">
        <v>19217</v>
      </c>
      <c r="P82" s="211"/>
      <c r="Q82" s="152"/>
      <c r="R82" s="150" t="str">
        <f ca="1">IF(ISERROR($V82),"",OFFSET('Smelter Look-up'!$C$4,$V82-4,0)&amp;"")</f>
        <v>Hunan CNGR New Energy Science &amp; Technology Co., Ltd.</v>
      </c>
      <c r="S82" s="156" t="str">
        <f t="shared" ca="1" si="5"/>
        <v>CN</v>
      </c>
      <c r="T82" s="156" t="str">
        <f ca="1">IF(B82="","",IF(ISERROR(MATCH($J82,SorP!$B$1:$B$6226,0)),"",INDIRECT("'SorP'!$A$"&amp;MATCH($S82&amp;$J82,SorP!C:C,0))))</f>
        <v>CN-HN</v>
      </c>
      <c r="U82" s="169"/>
      <c r="V82" s="170">
        <f>IF(C82="",NA(),MATCH($B82&amp;$C82,'Smelter Look-up'!$J:$J,0))</f>
        <v>42</v>
      </c>
      <c r="X82" s="171">
        <f t="shared" si="3"/>
        <v>0</v>
      </c>
      <c r="AB82" s="171" t="str">
        <f t="shared" si="4"/>
        <v>CobaltHunan CNGR New Energy Science &amp; Technology Co., Ltd.</v>
      </c>
    </row>
    <row r="83" spans="1:28" s="171" customFormat="1" ht="20.25">
      <c r="A83" s="156" t="s">
        <v>226</v>
      </c>
      <c r="B83" s="150" t="s">
        <v>43</v>
      </c>
      <c r="C83" s="153" t="s">
        <v>224</v>
      </c>
      <c r="D83" s="150"/>
      <c r="E83" s="150" t="s">
        <v>19272</v>
      </c>
      <c r="F83" s="150" t="s">
        <v>226</v>
      </c>
      <c r="G83" s="150" t="s">
        <v>12</v>
      </c>
      <c r="H83" s="208"/>
      <c r="I83" s="209" t="s">
        <v>227</v>
      </c>
      <c r="J83" s="209" t="s">
        <v>228</v>
      </c>
      <c r="K83" s="151"/>
      <c r="L83" s="151"/>
      <c r="M83" s="151"/>
      <c r="N83" s="151"/>
      <c r="O83" s="151" t="s">
        <v>19272</v>
      </c>
      <c r="P83" s="211"/>
      <c r="Q83" s="152"/>
      <c r="R83" s="150" t="str">
        <f ca="1">IF(ISERROR($V83),"",OFFSET('Smelter Look-up'!$C$4,$V83-4,0)&amp;"")</f>
        <v>Murrin Murrin Nickel Cobalt Plant</v>
      </c>
      <c r="S83" s="156" t="str">
        <f t="shared" ca="1" si="5"/>
        <v>AU</v>
      </c>
      <c r="T83" s="156" t="str">
        <f ca="1">IF(B83="","",IF(ISERROR(MATCH($J83,SorP!$B$1:$B$6226,0)),"",INDIRECT("'SorP'!$A$"&amp;MATCH($S83&amp;$J83,SorP!C:C,0))))</f>
        <v>AU-WA</v>
      </c>
      <c r="U83" s="169"/>
      <c r="V83" s="170">
        <f>IF(C83="",NA(),MATCH($B83&amp;$C83,'Smelter Look-up'!$J:$J,0))</f>
        <v>94</v>
      </c>
      <c r="X83" s="171">
        <f t="shared" si="3"/>
        <v>0</v>
      </c>
      <c r="AB83" s="171" t="str">
        <f t="shared" si="4"/>
        <v>CobaltMurrin Murrin Nickel Cobalt Plant</v>
      </c>
    </row>
    <row r="84" spans="1:28" s="171" customFormat="1" ht="20.25">
      <c r="A84" s="156" t="s">
        <v>159</v>
      </c>
      <c r="B84" s="150" t="s">
        <v>43</v>
      </c>
      <c r="C84" s="153" t="s">
        <v>158</v>
      </c>
      <c r="D84" s="150"/>
      <c r="E84" s="150" t="s">
        <v>19217</v>
      </c>
      <c r="F84" s="150" t="s">
        <v>159</v>
      </c>
      <c r="G84" s="150" t="s">
        <v>12</v>
      </c>
      <c r="H84" s="208"/>
      <c r="I84" s="209" t="s">
        <v>148</v>
      </c>
      <c r="J84" s="209" t="s">
        <v>149</v>
      </c>
      <c r="K84" s="151"/>
      <c r="L84" s="151"/>
      <c r="M84" s="151"/>
      <c r="N84" s="151"/>
      <c r="O84" s="151" t="s">
        <v>19217</v>
      </c>
      <c r="P84" s="211"/>
      <c r="Q84" s="152"/>
      <c r="R84" s="150" t="str">
        <f ca="1">IF(ISERROR($V84),"",OFFSET('Smelter Look-up'!$C$4,$V84-4,0)&amp;"")</f>
        <v>Hunan Yacheng New Materials Co., Ltd.</v>
      </c>
      <c r="S84" s="156" t="str">
        <f t="shared" ca="1" si="5"/>
        <v>CN</v>
      </c>
      <c r="T84" s="156" t="str">
        <f ca="1">IF(B84="","",IF(ISERROR(MATCH($J84,SorP!$B$1:$B$6226,0)),"",INDIRECT("'SorP'!$A$"&amp;MATCH($S84&amp;$J84,SorP!C:C,0))))</f>
        <v>CN-HN</v>
      </c>
      <c r="U84" s="169"/>
      <c r="V84" s="170">
        <f>IF(C84="",NA(),MATCH($B84&amp;$C84,'Smelter Look-up'!$J:$J,0))</f>
        <v>47</v>
      </c>
      <c r="X84" s="171">
        <f t="shared" si="3"/>
        <v>0</v>
      </c>
      <c r="AB84" s="171" t="str">
        <f t="shared" si="4"/>
        <v>CobaltHunan Yacheng New Materials Co., Ltd.</v>
      </c>
    </row>
    <row r="85" spans="1:28" s="171" customFormat="1" ht="20.25">
      <c r="A85" s="156" t="s">
        <v>123</v>
      </c>
      <c r="B85" s="150" t="s">
        <v>43</v>
      </c>
      <c r="C85" s="153" t="s">
        <v>121</v>
      </c>
      <c r="D85" s="150"/>
      <c r="E85" s="150" t="s">
        <v>19273</v>
      </c>
      <c r="F85" s="150" t="s">
        <v>123</v>
      </c>
      <c r="G85" s="150" t="s">
        <v>12</v>
      </c>
      <c r="H85" s="208"/>
      <c r="I85" s="209" t="s">
        <v>124</v>
      </c>
      <c r="J85" s="209" t="s">
        <v>19274</v>
      </c>
      <c r="K85" s="151"/>
      <c r="L85" s="151"/>
      <c r="M85" s="151"/>
      <c r="N85" s="151"/>
      <c r="O85" s="151" t="s">
        <v>19275</v>
      </c>
      <c r="P85" s="211"/>
      <c r="Q85" s="152"/>
      <c r="R85" s="150" t="str">
        <f ca="1">IF(ISERROR($V85),"",OFFSET('Smelter Look-up'!$C$4,$V85-4,0)&amp;"")</f>
        <v>Glencore Nikkelverk Refinery</v>
      </c>
      <c r="S85" s="156" t="str">
        <f t="shared" ca="1" si="5"/>
        <v>NO</v>
      </c>
      <c r="T85" s="156" t="str">
        <f ca="1">IF(B85="","",IF(ISERROR(MATCH($J85,SorP!$B$1:$B$6226,0)),"",INDIRECT("'SorP'!$A$"&amp;MATCH($S85&amp;$J85,SorP!C:C,0))))</f>
        <v/>
      </c>
      <c r="U85" s="169"/>
      <c r="V85" s="170">
        <f>IF(C85="",NA(),MATCH($B85&amp;$C85,'Smelter Look-up'!$J:$J,0))</f>
        <v>31</v>
      </c>
      <c r="X85" s="171">
        <f t="shared" si="3"/>
        <v>0</v>
      </c>
      <c r="AB85" s="171" t="str">
        <f t="shared" si="4"/>
        <v>CobaltGlencore Nikkelverk Refinery</v>
      </c>
    </row>
    <row r="86" spans="1:28" s="171" customFormat="1" ht="25.5">
      <c r="A86" s="156" t="s">
        <v>246</v>
      </c>
      <c r="B86" s="150" t="s">
        <v>43</v>
      </c>
      <c r="C86" s="153" t="s">
        <v>12722</v>
      </c>
      <c r="D86" s="150"/>
      <c r="E86" s="150" t="s">
        <v>19217</v>
      </c>
      <c r="F86" s="150" t="s">
        <v>246</v>
      </c>
      <c r="G86" s="150" t="s">
        <v>12</v>
      </c>
      <c r="H86" s="208"/>
      <c r="I86" s="209" t="s">
        <v>210</v>
      </c>
      <c r="J86" s="209" t="s">
        <v>211</v>
      </c>
      <c r="K86" s="151"/>
      <c r="L86" s="151"/>
      <c r="M86" s="151"/>
      <c r="N86" s="151"/>
      <c r="O86" s="151" t="s">
        <v>19217</v>
      </c>
      <c r="P86" s="211"/>
      <c r="Q86" s="152"/>
      <c r="R86" s="150" t="str">
        <f ca="1">IF(ISERROR($V86),"",OFFSET('Smelter Look-up'!$C$4,$V86-4,0)&amp;"")</f>
        <v>Zhejiang New Era Zhongneng Technology Co., Ltd.</v>
      </c>
      <c r="S86" s="156" t="str">
        <f t="shared" ca="1" si="5"/>
        <v>CN</v>
      </c>
      <c r="T86" s="156" t="str">
        <f ca="1">IF(B86="","",IF(ISERROR(MATCH($J86,SorP!$B$1:$B$6226,0)),"",INDIRECT("'SorP'!$A$"&amp;MATCH($S86&amp;$J86,SorP!C:C,0))))</f>
        <v>CN-ZJ</v>
      </c>
      <c r="U86" s="169"/>
      <c r="V86" s="170">
        <f>IF(C86="",NA(),MATCH($B86&amp;$C86,'Smelter Look-up'!$J:$J,0))</f>
        <v>152</v>
      </c>
      <c r="X86" s="171">
        <f t="shared" si="3"/>
        <v>0</v>
      </c>
      <c r="AB86" s="171" t="str">
        <f t="shared" si="4"/>
        <v>CobaltZhejiang New Era Zhongneng Technology Co., Ltd.</v>
      </c>
    </row>
    <row r="87" spans="1:28" s="171" customFormat="1" ht="20.25">
      <c r="A87" s="156" t="s">
        <v>259</v>
      </c>
      <c r="B87" s="150" t="s">
        <v>43</v>
      </c>
      <c r="C87" s="153" t="s">
        <v>258</v>
      </c>
      <c r="D87" s="150"/>
      <c r="E87" s="150" t="s">
        <v>19276</v>
      </c>
      <c r="F87" s="150" t="s">
        <v>259</v>
      </c>
      <c r="G87" s="150" t="s">
        <v>12</v>
      </c>
      <c r="H87" s="208"/>
      <c r="I87" s="209" t="s">
        <v>260</v>
      </c>
      <c r="J87" s="209" t="s">
        <v>261</v>
      </c>
      <c r="K87" s="151"/>
      <c r="L87" s="151"/>
      <c r="M87" s="151"/>
      <c r="N87" s="151"/>
      <c r="O87" s="151" t="s">
        <v>19277</v>
      </c>
      <c r="P87" s="211"/>
      <c r="Q87" s="152"/>
      <c r="R87" s="150" t="str">
        <f ca="1">IF(ISERROR($V87),"",OFFSET('Smelter Look-up'!$C$4,$V87-4,0)&amp;"")</f>
        <v>NORILSK NICKEL HARJAVALTA OY</v>
      </c>
      <c r="S87" s="156" t="str">
        <f t="shared" ca="1" si="5"/>
        <v>FI</v>
      </c>
      <c r="T87" s="156" t="str">
        <f ca="1">IF(B87="","",IF(ISERROR(MATCH($J87,SorP!$B$1:$B$6226,0)),"",INDIRECT("'SorP'!$A$"&amp;MATCH($S87&amp;$J87,SorP!C:C,0))))</f>
        <v>FI-17</v>
      </c>
      <c r="U87" s="169"/>
      <c r="V87" s="170">
        <f>IF(C87="",NA(),MATCH($B87&amp;$C87,'Smelter Look-up'!$J:$J,0))</f>
        <v>111</v>
      </c>
      <c r="X87" s="171">
        <f t="shared" si="3"/>
        <v>0</v>
      </c>
      <c r="AB87" s="171" t="str">
        <f t="shared" si="4"/>
        <v>CobaltNORILSK NICKEL HARJAVALTA OY</v>
      </c>
    </row>
    <row r="88" spans="1:28" s="171" customFormat="1" ht="25.5">
      <c r="A88" s="156" t="s">
        <v>220</v>
      </c>
      <c r="B88" s="150" t="s">
        <v>43</v>
      </c>
      <c r="C88" s="153" t="s">
        <v>219</v>
      </c>
      <c r="D88" s="150"/>
      <c r="E88" s="150" t="s">
        <v>19213</v>
      </c>
      <c r="F88" s="150" t="s">
        <v>220</v>
      </c>
      <c r="G88" s="150" t="s">
        <v>12</v>
      </c>
      <c r="H88" s="208"/>
      <c r="I88" s="209" t="s">
        <v>221</v>
      </c>
      <c r="J88" s="209" t="s">
        <v>69</v>
      </c>
      <c r="K88" s="151"/>
      <c r="L88" s="151"/>
      <c r="M88" s="151"/>
      <c r="N88" s="151"/>
      <c r="O88" s="151" t="s">
        <v>19278</v>
      </c>
      <c r="P88" s="211"/>
      <c r="Q88" s="152"/>
      <c r="R88" s="150" t="str">
        <f ca="1">IF(ISERROR($V88),"",OFFSET('Smelter Look-up'!$C$4,$V88-4,0)&amp;"")</f>
        <v>METAL MINES SARL</v>
      </c>
      <c r="S88" s="156" t="str">
        <f t="shared" ca="1" si="5"/>
        <v>CD</v>
      </c>
      <c r="T88" s="156" t="str">
        <f ca="1">IF(B88="","",IF(ISERROR(MATCH($J88,SorP!$B$1:$B$6226,0)),"",INDIRECT("'SorP'!$A$"&amp;MATCH($S88&amp;$J88,SorP!C:C,0))))</f>
        <v>CD-HK</v>
      </c>
      <c r="U88" s="169"/>
      <c r="V88" s="170">
        <f>IF(C88="",NA(),MATCH($B88&amp;$C88,'Smelter Look-up'!$J:$J,0))</f>
        <v>86</v>
      </c>
      <c r="X88" s="171">
        <f t="shared" si="3"/>
        <v>0</v>
      </c>
      <c r="AB88" s="171" t="str">
        <f t="shared" si="4"/>
        <v>CobaltMETAL MINES SARL</v>
      </c>
    </row>
    <row r="89" spans="1:28" s="171" customFormat="1" ht="20.25">
      <c r="A89" s="156" t="s">
        <v>114</v>
      </c>
      <c r="B89" s="150" t="s">
        <v>43</v>
      </c>
      <c r="C89" s="153" t="s">
        <v>113</v>
      </c>
      <c r="D89" s="150"/>
      <c r="E89" s="150" t="s">
        <v>19217</v>
      </c>
      <c r="F89" s="150" t="s">
        <v>114</v>
      </c>
      <c r="G89" s="150" t="s">
        <v>12</v>
      </c>
      <c r="H89" s="208"/>
      <c r="I89" s="209" t="s">
        <v>111</v>
      </c>
      <c r="J89" s="209" t="s">
        <v>112</v>
      </c>
      <c r="K89" s="151"/>
      <c r="L89" s="151"/>
      <c r="M89" s="151"/>
      <c r="N89" s="151"/>
      <c r="O89" s="151" t="s">
        <v>19217</v>
      </c>
      <c r="P89" s="211"/>
      <c r="Q89" s="152"/>
      <c r="R89" s="150" t="str">
        <f ca="1">IF(ISERROR($V89),"",OFFSET('Smelter Look-up'!$C$4,$V89-4,0)&amp;"")</f>
        <v>Ganzhou Highpower Technology Co., Ltd.</v>
      </c>
      <c r="S89" s="156" t="str">
        <f t="shared" ca="1" si="5"/>
        <v>CN</v>
      </c>
      <c r="T89" s="156" t="str">
        <f ca="1">IF(B89="","",IF(ISERROR(MATCH($J89,SorP!$B$1:$B$6226,0)),"",INDIRECT("'SorP'!$A$"&amp;MATCH($S89&amp;$J89,SorP!C:C,0))))</f>
        <v>CN-JX</v>
      </c>
      <c r="U89" s="169"/>
      <c r="V89" s="170">
        <f>IF(C89="",NA(),MATCH($B89&amp;$C89,'Smelter Look-up'!$J:$J,0))</f>
        <v>28</v>
      </c>
      <c r="X89" s="171">
        <f t="shared" si="3"/>
        <v>0</v>
      </c>
      <c r="AB89" s="171" t="str">
        <f t="shared" si="4"/>
        <v>CobaltGanzhou Highpower Technology Co., Ltd.</v>
      </c>
    </row>
    <row r="90" spans="1:28" s="171" customFormat="1" ht="20.25">
      <c r="A90" s="156" t="s">
        <v>175</v>
      </c>
      <c r="B90" s="150" t="s">
        <v>43</v>
      </c>
      <c r="C90" s="153" t="s">
        <v>174</v>
      </c>
      <c r="D90" s="150"/>
      <c r="E90" s="150" t="s">
        <v>19217</v>
      </c>
      <c r="F90" s="150" t="s">
        <v>175</v>
      </c>
      <c r="G90" s="150" t="s">
        <v>12</v>
      </c>
      <c r="H90" s="208"/>
      <c r="I90" s="209" t="s">
        <v>176</v>
      </c>
      <c r="J90" s="209" t="s">
        <v>177</v>
      </c>
      <c r="K90" s="151"/>
      <c r="L90" s="151"/>
      <c r="M90" s="151"/>
      <c r="N90" s="151"/>
      <c r="O90" s="151" t="s">
        <v>19217</v>
      </c>
      <c r="P90" s="211"/>
      <c r="Q90" s="152"/>
      <c r="R90" s="150" t="str">
        <f ca="1">IF(ISERROR($V90),"",OFFSET('Smelter Look-up'!$C$4,$V90-4,0)&amp;"")</f>
        <v>Jingmen GEM Co., Ltd.</v>
      </c>
      <c r="S90" s="156" t="str">
        <f t="shared" ca="1" si="5"/>
        <v>CN</v>
      </c>
      <c r="T90" s="156" t="str">
        <f ca="1">IF(B90="","",IF(ISERROR(MATCH($J90,SorP!$B$1:$B$6226,0)),"",INDIRECT("'SorP'!$A$"&amp;MATCH($S90&amp;$J90,SorP!C:C,0))))</f>
        <v>CN-HB</v>
      </c>
      <c r="U90" s="169"/>
      <c r="V90" s="170">
        <f>IF(C90="",NA(),MATCH($B90&amp;$C90,'Smelter Look-up'!$J:$J,0))</f>
        <v>62</v>
      </c>
      <c r="X90" s="171">
        <f t="shared" si="3"/>
        <v>0</v>
      </c>
      <c r="AB90" s="171" t="str">
        <f t="shared" si="4"/>
        <v>CobaltJingmen GEM Co., Ltd.</v>
      </c>
    </row>
    <row r="91" spans="1:28" s="171" customFormat="1" ht="25.5">
      <c r="A91" s="156" t="s">
        <v>172</v>
      </c>
      <c r="B91" s="150" t="s">
        <v>43</v>
      </c>
      <c r="C91" s="153" t="s">
        <v>19279</v>
      </c>
      <c r="D91" s="150"/>
      <c r="E91" s="150" t="s">
        <v>19217</v>
      </c>
      <c r="F91" s="150" t="s">
        <v>172</v>
      </c>
      <c r="G91" s="150" t="s">
        <v>12</v>
      </c>
      <c r="H91" s="208"/>
      <c r="I91" s="209" t="s">
        <v>111</v>
      </c>
      <c r="J91" s="209" t="s">
        <v>112</v>
      </c>
      <c r="K91" s="151"/>
      <c r="L91" s="151"/>
      <c r="M91" s="151"/>
      <c r="N91" s="151"/>
      <c r="O91" s="151" t="s">
        <v>19217</v>
      </c>
      <c r="P91" s="211"/>
      <c r="Q91" s="152"/>
      <c r="R91" s="150" t="str">
        <f ca="1">IF(ISERROR($V91),"",OFFSET('Smelter Look-up'!$C$4,$V91-4,0)&amp;"")</f>
        <v>Jiangxi Jiangwu Cobalt Industrial Co., Ltd.</v>
      </c>
      <c r="S91" s="156" t="str">
        <f t="shared" ca="1" si="5"/>
        <v>CN</v>
      </c>
      <c r="T91" s="156" t="str">
        <f ca="1">IF(B91="","",IF(ISERROR(MATCH($J91,SorP!$B$1:$B$6226,0)),"",INDIRECT("'SorP'!$A$"&amp;MATCH($S91&amp;$J91,SorP!C:C,0))))</f>
        <v>CN-JX</v>
      </c>
      <c r="U91" s="169"/>
      <c r="V91" s="170">
        <f>IF(C91="",NA(),MATCH($B91&amp;$C91,'Smelter Look-up'!$J:$J,0))</f>
        <v>58</v>
      </c>
      <c r="X91" s="171">
        <f t="shared" si="3"/>
        <v>0</v>
      </c>
      <c r="AB91" s="171" t="str">
        <f t="shared" si="4"/>
        <v>CobaltJiangxi Jiangwu Cobalt industrial Co., Ltd.</v>
      </c>
    </row>
    <row r="92" spans="1:28" s="171" customFormat="1" ht="20.25">
      <c r="A92" s="156" t="s">
        <v>309</v>
      </c>
      <c r="B92" s="150" t="s">
        <v>43</v>
      </c>
      <c r="C92" s="153" t="s">
        <v>308</v>
      </c>
      <c r="D92" s="150"/>
      <c r="E92" s="150" t="s">
        <v>19217</v>
      </c>
      <c r="F92" s="150" t="s">
        <v>309</v>
      </c>
      <c r="G92" s="150" t="s">
        <v>12</v>
      </c>
      <c r="H92" s="208"/>
      <c r="I92" s="209" t="s">
        <v>310</v>
      </c>
      <c r="J92" s="209" t="s">
        <v>311</v>
      </c>
      <c r="K92" s="151"/>
      <c r="L92" s="151"/>
      <c r="M92" s="151"/>
      <c r="N92" s="151"/>
      <c r="O92" s="151" t="s">
        <v>19217</v>
      </c>
      <c r="P92" s="211"/>
      <c r="Q92" s="152"/>
      <c r="R92" s="150" t="str">
        <f ca="1">IF(ISERROR($V92),"",OFFSET('Smelter Look-up'!$C$4,$V92-4,0)&amp;"")</f>
        <v>XTC New Energy Materials (Xiamen) LTD.</v>
      </c>
      <c r="S92" s="156" t="str">
        <f t="shared" ca="1" si="5"/>
        <v>CN</v>
      </c>
      <c r="T92" s="156" t="str">
        <f ca="1">IF(B92="","",IF(ISERROR(MATCH($J92,SorP!$B$1:$B$6226,0)),"",INDIRECT("'SorP'!$A$"&amp;MATCH($S92&amp;$J92,SorP!C:C,0))))</f>
        <v>CN-FJ</v>
      </c>
      <c r="U92" s="169"/>
      <c r="V92" s="170">
        <f>IF(C92="",NA(),MATCH($B92&amp;$C92,'Smelter Look-up'!$J:$J,0))</f>
        <v>148</v>
      </c>
      <c r="X92" s="171">
        <f t="shared" si="3"/>
        <v>0</v>
      </c>
      <c r="AB92" s="171" t="str">
        <f t="shared" si="4"/>
        <v>CobaltXTC New Energy Materials (Xiamen) LTD.</v>
      </c>
    </row>
    <row r="93" spans="1:28" s="171" customFormat="1" ht="20.25">
      <c r="A93" s="156" t="s">
        <v>282</v>
      </c>
      <c r="B93" s="150" t="s">
        <v>43</v>
      </c>
      <c r="C93" s="153" t="s">
        <v>281</v>
      </c>
      <c r="D93" s="150"/>
      <c r="E93" s="150" t="s">
        <v>19251</v>
      </c>
      <c r="F93" s="150" t="s">
        <v>282</v>
      </c>
      <c r="G93" s="150" t="s">
        <v>12</v>
      </c>
      <c r="H93" s="208"/>
      <c r="I93" s="209" t="s">
        <v>283</v>
      </c>
      <c r="J93" s="209" t="s">
        <v>284</v>
      </c>
      <c r="K93" s="151"/>
      <c r="L93" s="151"/>
      <c r="M93" s="151"/>
      <c r="N93" s="151"/>
      <c r="O93" s="151" t="s">
        <v>19280</v>
      </c>
      <c r="P93" s="211"/>
      <c r="Q93" s="152"/>
      <c r="R93" s="150" t="str">
        <f ca="1">IF(ISERROR($V93),"",OFFSET('Smelter Look-up'!$C$4,$V93-4,0)&amp;"")</f>
        <v>SungEel HiTech Co., Ltd.</v>
      </c>
      <c r="S93" s="156" t="str">
        <f t="shared" ca="1" si="5"/>
        <v>KR</v>
      </c>
      <c r="T93" s="156" t="str">
        <f ca="1">IF(B93="","",IF(ISERROR(MATCH($J93,SorP!$B$1:$B$6226,0)),"",INDIRECT("'SorP'!$A$"&amp;MATCH($S93&amp;$J93,SorP!C:C,0))))</f>
        <v>KR-45</v>
      </c>
      <c r="U93" s="169"/>
      <c r="V93" s="170">
        <f>IF(C93="",NA(),MATCH($B93&amp;$C93,'Smelter Look-up'!$J:$J,0))</f>
        <v>132</v>
      </c>
      <c r="X93" s="171">
        <f t="shared" si="3"/>
        <v>0</v>
      </c>
      <c r="AB93" s="171" t="str">
        <f t="shared" si="4"/>
        <v>CobaltSungEel HiTech Co., Ltd.</v>
      </c>
    </row>
    <row r="94" spans="1:28" s="171" customFormat="1" ht="51">
      <c r="A94" s="156" t="s">
        <v>300</v>
      </c>
      <c r="B94" s="150" t="s">
        <v>43</v>
      </c>
      <c r="C94" s="153" t="s">
        <v>298</v>
      </c>
      <c r="D94" s="150"/>
      <c r="E94" s="150" t="s">
        <v>19281</v>
      </c>
      <c r="F94" s="150" t="s">
        <v>300</v>
      </c>
      <c r="G94" s="150" t="s">
        <v>12</v>
      </c>
      <c r="H94" s="208"/>
      <c r="I94" s="209" t="s">
        <v>12547</v>
      </c>
      <c r="J94" s="209" t="s">
        <v>4944</v>
      </c>
      <c r="K94" s="151"/>
      <c r="L94" s="151"/>
      <c r="M94" s="151"/>
      <c r="N94" s="151"/>
      <c r="O94" s="151" t="s">
        <v>19281</v>
      </c>
      <c r="P94" s="211"/>
      <c r="Q94" s="152"/>
      <c r="R94" s="150" t="str">
        <f ca="1">IF(ISERROR($V94),"",OFFSET('Smelter Look-up'!$C$4,$V94-4,0)&amp;"")</f>
        <v>Prony Resources New Caledonia</v>
      </c>
      <c r="S94" s="156" t="str">
        <f t="shared" ca="1" si="5"/>
        <v>NC</v>
      </c>
      <c r="T94" s="156" t="e">
        <f ca="1">IF(B94="","",IF(ISERROR(MATCH($J94,SorP!$B$1:$B$6226,0)),"",INDIRECT("'SorP'!$A$"&amp;MATCH($S94&amp;$J94,SorP!C:C,0))))</f>
        <v>#N/A</v>
      </c>
      <c r="U94" s="169"/>
      <c r="V94" s="170">
        <f>IF(C94="",NA(),MATCH($B94&amp;$C94,'Smelter Look-up'!$J:$J,0))</f>
        <v>141</v>
      </c>
      <c r="X94" s="171">
        <f t="shared" si="3"/>
        <v>0</v>
      </c>
      <c r="AB94" s="171" t="str">
        <f t="shared" si="4"/>
        <v>CobaltVale New Caledonia</v>
      </c>
    </row>
    <row r="95" spans="1:28" s="171" customFormat="1" ht="25.5">
      <c r="A95" s="156" t="s">
        <v>12717</v>
      </c>
      <c r="B95" s="150" t="s">
        <v>43</v>
      </c>
      <c r="C95" s="153" t="s">
        <v>12716</v>
      </c>
      <c r="D95" s="150"/>
      <c r="E95" s="150" t="s">
        <v>19213</v>
      </c>
      <c r="F95" s="150" t="s">
        <v>12717</v>
      </c>
      <c r="G95" s="150" t="s">
        <v>12</v>
      </c>
      <c r="H95" s="208"/>
      <c r="I95" s="209" t="s">
        <v>185</v>
      </c>
      <c r="J95" s="209" t="s">
        <v>186</v>
      </c>
      <c r="K95" s="151"/>
      <c r="L95" s="151"/>
      <c r="M95" s="151"/>
      <c r="N95" s="151"/>
      <c r="O95" s="151" t="s">
        <v>19216</v>
      </c>
      <c r="P95" s="211"/>
      <c r="Q95" s="152"/>
      <c r="R95" s="150" t="str">
        <f ca="1">IF(ISERROR($V95),"",OFFSET('Smelter Look-up'!$C$4,$V95-4,0)&amp;"")</f>
        <v>Mutanda Mining SPRL</v>
      </c>
      <c r="S95" s="156" t="str">
        <f t="shared" ca="1" si="5"/>
        <v>CD</v>
      </c>
      <c r="T95" s="156" t="str">
        <f ca="1">IF(B95="","",IF(ISERROR(MATCH($J95,SorP!$B$1:$B$6226,0)),"",INDIRECT("'SorP'!$A$"&amp;MATCH($S95&amp;$J95,SorP!C:C,0))))</f>
        <v>CD-LU</v>
      </c>
      <c r="U95" s="169"/>
      <c r="V95" s="170">
        <f>IF(C95="",NA(),MATCH($B95&amp;$C95,'Smelter Look-up'!$J:$J,0))</f>
        <v>96</v>
      </c>
      <c r="X95" s="171">
        <f t="shared" si="3"/>
        <v>0</v>
      </c>
      <c r="AB95" s="171" t="str">
        <f t="shared" si="4"/>
        <v>CobaltMutanda Mining SPRL</v>
      </c>
    </row>
    <row r="96" spans="1:28" s="171" customFormat="1" ht="20.25">
      <c r="A96" s="156" t="s">
        <v>170</v>
      </c>
      <c r="B96" s="150" t="s">
        <v>43</v>
      </c>
      <c r="C96" s="153" t="s">
        <v>169</v>
      </c>
      <c r="D96" s="150"/>
      <c r="E96" s="150" t="s">
        <v>19217</v>
      </c>
      <c r="F96" s="150" t="s">
        <v>170</v>
      </c>
      <c r="G96" s="150" t="s">
        <v>12</v>
      </c>
      <c r="H96" s="208"/>
      <c r="I96" s="209" t="s">
        <v>171</v>
      </c>
      <c r="J96" s="209" t="s">
        <v>120</v>
      </c>
      <c r="K96" s="151"/>
      <c r="L96" s="151"/>
      <c r="M96" s="151"/>
      <c r="N96" s="151"/>
      <c r="O96" s="151" t="s">
        <v>19217</v>
      </c>
      <c r="P96" s="211"/>
      <c r="Q96" s="152"/>
      <c r="R96" s="150" t="str">
        <f ca="1">IF(ISERROR($V96),"",OFFSET('Smelter Look-up'!$C$4,$V96-4,0)&amp;"")</f>
        <v>Jiangsu Xiongfeng Technology Co., Ltd.</v>
      </c>
      <c r="S96" s="156" t="str">
        <f t="shared" ca="1" si="5"/>
        <v>CN</v>
      </c>
      <c r="T96" s="156" t="str">
        <f ca="1">IF(B96="","",IF(ISERROR(MATCH($J96,SorP!$B$1:$B$6226,0)),"",INDIRECT("'SorP'!$A$"&amp;MATCH($S96&amp;$J96,SorP!C:C,0))))</f>
        <v>CN-JS</v>
      </c>
      <c r="U96" s="169"/>
      <c r="V96" s="170">
        <f>IF(C96="",NA(),MATCH($B96&amp;$C96,'Smelter Look-up'!$J:$J,0))</f>
        <v>57</v>
      </c>
      <c r="X96" s="171">
        <f t="shared" si="3"/>
        <v>0</v>
      </c>
      <c r="AB96" s="171" t="str">
        <f t="shared" si="4"/>
        <v>CobaltJiangsu Xiongfeng Technology Co., Ltd.</v>
      </c>
    </row>
    <row r="97" spans="1:28" s="171" customFormat="1" ht="25.5">
      <c r="A97" s="156" t="s">
        <v>126</v>
      </c>
      <c r="B97" s="150" t="s">
        <v>43</v>
      </c>
      <c r="C97" s="153" t="s">
        <v>125</v>
      </c>
      <c r="D97" s="150"/>
      <c r="E97" s="150" t="s">
        <v>19217</v>
      </c>
      <c r="F97" s="150" t="s">
        <v>126</v>
      </c>
      <c r="G97" s="150" t="s">
        <v>12</v>
      </c>
      <c r="H97" s="208"/>
      <c r="I97" s="209" t="s">
        <v>127</v>
      </c>
      <c r="J97" s="209" t="s">
        <v>128</v>
      </c>
      <c r="K97" s="151"/>
      <c r="L97" s="151"/>
      <c r="M97" s="151"/>
      <c r="N97" s="151"/>
      <c r="O97" s="151" t="s">
        <v>19217</v>
      </c>
      <c r="P97" s="211"/>
      <c r="Q97" s="152"/>
      <c r="R97" s="150" t="str">
        <f ca="1">IF(ISERROR($V97),"",OFFSET('Smelter Look-up'!$C$4,$V97-4,0)&amp;"")</f>
        <v>Guangdong Jiana Energy Technology Co., Ltd.</v>
      </c>
      <c r="S97" s="156" t="str">
        <f t="shared" ca="1" si="5"/>
        <v>CN</v>
      </c>
      <c r="T97" s="156" t="str">
        <f ca="1">IF(B97="","",IF(ISERROR(MATCH($J97,SorP!$B$1:$B$6226,0)),"",INDIRECT("'SorP'!$A$"&amp;MATCH($S97&amp;$J97,SorP!C:C,0))))</f>
        <v>CN-GD</v>
      </c>
      <c r="U97" s="169"/>
      <c r="V97" s="170">
        <f>IF(C97="",NA(),MATCH($B97&amp;$C97,'Smelter Look-up'!$J:$J,0))</f>
        <v>33</v>
      </c>
      <c r="X97" s="171">
        <f t="shared" si="3"/>
        <v>0</v>
      </c>
      <c r="AB97" s="171" t="str">
        <f t="shared" si="4"/>
        <v>CobaltGuangdong Jiana Energy Technology Co., Ltd.</v>
      </c>
    </row>
    <row r="98" spans="1:28" s="171" customFormat="1" ht="20.25">
      <c r="A98" s="156" t="s">
        <v>19282</v>
      </c>
      <c r="B98" s="150" t="s">
        <v>43</v>
      </c>
      <c r="C98" s="153" t="s">
        <v>19283</v>
      </c>
      <c r="D98" s="150"/>
      <c r="E98" s="150" t="s">
        <v>2268</v>
      </c>
      <c r="F98" s="150" t="s">
        <v>19282</v>
      </c>
      <c r="G98" s="150" t="s">
        <v>12</v>
      </c>
      <c r="H98" s="208"/>
      <c r="I98" s="209" t="s">
        <v>19215</v>
      </c>
      <c r="J98" s="209" t="s">
        <v>19215</v>
      </c>
      <c r="K98" s="151" t="s">
        <v>19215</v>
      </c>
      <c r="L98" s="151" t="s">
        <v>19215</v>
      </c>
      <c r="M98" s="151"/>
      <c r="N98" s="151"/>
      <c r="O98" s="151"/>
      <c r="P98" s="211"/>
      <c r="Q98" s="152"/>
      <c r="R98" s="150" t="str">
        <f ca="1">IF(ISERROR($V98),"",OFFSET('Smelter Look-up'!$C$4,$V98-4,0)&amp;"")</f>
        <v/>
      </c>
      <c r="S98" s="156" t="str">
        <f t="shared" ca="1" si="5"/>
        <v>ZM</v>
      </c>
      <c r="T98" s="156" t="str">
        <f ca="1">IF(B98="","",IF(ISERROR(MATCH($J98,SorP!$B$1:$B$6226,0)),"",INDIRECT("'SorP'!$A$"&amp;MATCH($S98&amp;$J98,SorP!C:C,0))))</f>
        <v/>
      </c>
      <c r="U98" s="169"/>
      <c r="V98" s="170" t="e">
        <f>IF(C98="",NA(),MATCH($B98&amp;$C98,'Smelter Look-up'!$J:$J,0))</f>
        <v>#N/A</v>
      </c>
      <c r="X98" s="171">
        <f t="shared" si="3"/>
        <v>0</v>
      </c>
      <c r="AB98" s="171" t="str">
        <f t="shared" si="4"/>
        <v>CobaltChambishi Metals, PLC</v>
      </c>
    </row>
    <row r="99" spans="1:28" s="171" customFormat="1" ht="20.25">
      <c r="A99" s="156" t="s">
        <v>19284</v>
      </c>
      <c r="B99" s="150" t="s">
        <v>43</v>
      </c>
      <c r="C99" s="153" t="s">
        <v>19285</v>
      </c>
      <c r="D99" s="150"/>
      <c r="E99" s="150" t="s">
        <v>2129</v>
      </c>
      <c r="F99" s="150" t="s">
        <v>19284</v>
      </c>
      <c r="G99" s="150" t="s">
        <v>12</v>
      </c>
      <c r="H99" s="208"/>
      <c r="I99" s="209" t="s">
        <v>19215</v>
      </c>
      <c r="J99" s="209" t="s">
        <v>19215</v>
      </c>
      <c r="K99" s="151"/>
      <c r="L99" s="151"/>
      <c r="M99" s="151"/>
      <c r="N99" s="151"/>
      <c r="O99" s="151"/>
      <c r="P99" s="211"/>
      <c r="Q99" s="152"/>
      <c r="R99" s="150" t="str">
        <f ca="1">IF(ISERROR($V99),"",OFFSET('Smelter Look-up'!$C$4,$V99-4,0)&amp;"")</f>
        <v/>
      </c>
      <c r="S99" s="156" t="str">
        <f t="shared" ca="1" si="5"/>
        <v>PH</v>
      </c>
      <c r="T99" s="156" t="str">
        <f ca="1">IF(B99="","",IF(ISERROR(MATCH($J99,SorP!$B$1:$B$6226,0)),"",INDIRECT("'SorP'!$A$"&amp;MATCH($S99&amp;$J99,SorP!C:C,0))))</f>
        <v/>
      </c>
      <c r="U99" s="169"/>
      <c r="V99" s="170" t="e">
        <f>IF(C99="",NA(),MATCH($B99&amp;$C99,'Smelter Look-up'!$J:$J,0))</f>
        <v>#N/A</v>
      </c>
      <c r="X99" s="171">
        <f t="shared" si="3"/>
        <v>0</v>
      </c>
      <c r="AB99" s="171" t="str">
        <f t="shared" si="4"/>
        <v>CobaltTaganito HPAL Nickel Corp.</v>
      </c>
    </row>
    <row r="100" spans="1:28" s="171" customFormat="1" ht="20.25">
      <c r="A100" s="156" t="s">
        <v>19286</v>
      </c>
      <c r="B100" s="150" t="s">
        <v>43</v>
      </c>
      <c r="C100" s="153" t="s">
        <v>19287</v>
      </c>
      <c r="D100" s="150"/>
      <c r="E100" s="150" t="s">
        <v>2129</v>
      </c>
      <c r="F100" s="150" t="s">
        <v>19286</v>
      </c>
      <c r="G100" s="150" t="s">
        <v>12</v>
      </c>
      <c r="H100" s="208"/>
      <c r="I100" s="209" t="s">
        <v>19215</v>
      </c>
      <c r="J100" s="209" t="s">
        <v>19215</v>
      </c>
      <c r="K100" s="151"/>
      <c r="L100" s="151"/>
      <c r="M100" s="151"/>
      <c r="N100" s="151"/>
      <c r="O100" s="151"/>
      <c r="P100" s="211"/>
      <c r="Q100" s="152"/>
      <c r="R100" s="150" t="str">
        <f ca="1">IF(ISERROR($V100),"",OFFSET('Smelter Look-up'!$C$4,$V100-4,0)&amp;"")</f>
        <v/>
      </c>
      <c r="S100" s="156" t="str">
        <f t="shared" ca="1" si="5"/>
        <v>PH</v>
      </c>
      <c r="T100" s="156" t="str">
        <f ca="1">IF(B100="","",IF(ISERROR(MATCH($J100,SorP!$B$1:$B$6226,0)),"",INDIRECT("'SorP'!$A$"&amp;MATCH($S100&amp;$J100,SorP!C:C,0))))</f>
        <v/>
      </c>
      <c r="U100" s="169"/>
      <c r="V100" s="170" t="e">
        <f>IF(C100="",NA(),MATCH($B100&amp;$C100,'Smelter Look-up'!$J:$J,0))</f>
        <v>#N/A</v>
      </c>
      <c r="X100" s="171">
        <f t="shared" si="3"/>
        <v>0</v>
      </c>
      <c r="AB100" s="171" t="str">
        <f t="shared" si="4"/>
        <v>CobaltCoral Bay Nickel Corp.</v>
      </c>
    </row>
    <row r="101" spans="1:28" s="171" customFormat="1" ht="20.25">
      <c r="A101" s="156" t="s">
        <v>78</v>
      </c>
      <c r="B101" s="150" t="s">
        <v>43</v>
      </c>
      <c r="C101" s="153" t="s">
        <v>76</v>
      </c>
      <c r="D101" s="150"/>
      <c r="E101" s="150" t="s">
        <v>19288</v>
      </c>
      <c r="F101" s="150" t="s">
        <v>78</v>
      </c>
      <c r="G101" s="150" t="s">
        <v>12</v>
      </c>
      <c r="H101" s="208"/>
      <c r="I101" s="209" t="s">
        <v>79</v>
      </c>
      <c r="J101" s="209" t="s">
        <v>7841</v>
      </c>
      <c r="K101" s="151"/>
      <c r="L101" s="151"/>
      <c r="M101" s="151"/>
      <c r="N101" s="151"/>
      <c r="O101" s="151" t="s">
        <v>19288</v>
      </c>
      <c r="P101" s="211"/>
      <c r="Q101" s="152"/>
      <c r="R101" s="150" t="str">
        <f ca="1">IF(ISERROR($V101),"",OFFSET('Smelter Look-up'!$C$4,$V101-4,0)&amp;"")</f>
        <v>Compagnie de Tifnout Tiranimine</v>
      </c>
      <c r="S101" s="156" t="str">
        <f t="shared" ca="1" si="5"/>
        <v>MA</v>
      </c>
      <c r="T101" s="156" t="str">
        <f ca="1">IF(B101="","",IF(ISERROR(MATCH($J101,SorP!$B$1:$B$6226,0)),"",INDIRECT("'SorP'!$A$"&amp;MATCH($S101&amp;$J101,SorP!C:C,0))))</f>
        <v>MA-07</v>
      </c>
      <c r="U101" s="169"/>
      <c r="V101" s="170">
        <f>IF(C101="",NA(),MATCH($B101&amp;$C101,'Smelter Look-up'!$J:$J,0))</f>
        <v>11</v>
      </c>
      <c r="X101" s="171">
        <f t="shared" si="3"/>
        <v>0</v>
      </c>
      <c r="AB101" s="171" t="str">
        <f t="shared" si="4"/>
        <v>CobaltCompagnie de Tifnout Tiranimine</v>
      </c>
    </row>
    <row r="102" spans="1:28" s="171" customFormat="1" ht="20.25">
      <c r="A102" s="156" t="s">
        <v>231</v>
      </c>
      <c r="B102" s="150" t="s">
        <v>43</v>
      </c>
      <c r="C102" s="153" t="s">
        <v>230</v>
      </c>
      <c r="D102" s="150"/>
      <c r="E102" s="150" t="s">
        <v>19288</v>
      </c>
      <c r="F102" s="150" t="s">
        <v>231</v>
      </c>
      <c r="G102" s="150" t="s">
        <v>12</v>
      </c>
      <c r="H102" s="208"/>
      <c r="I102" s="209" t="s">
        <v>232</v>
      </c>
      <c r="J102" s="209" t="s">
        <v>233</v>
      </c>
      <c r="K102" s="151"/>
      <c r="L102" s="151"/>
      <c r="M102" s="151"/>
      <c r="N102" s="151"/>
      <c r="O102" s="151" t="s">
        <v>19288</v>
      </c>
      <c r="P102" s="211"/>
      <c r="Q102" s="152"/>
      <c r="R102" s="150" t="str">
        <f ca="1">IF(ISERROR($V102),"",OFFSET('Smelter Look-up'!$C$4,$V102-4,0)&amp;"")</f>
        <v>Mine de Bou-Azzer</v>
      </c>
      <c r="S102" s="156" t="str">
        <f t="shared" ca="1" si="5"/>
        <v>MA</v>
      </c>
      <c r="T102" s="156" t="str">
        <f ca="1">IF(B102="","",IF(ISERROR(MATCH($J102,SorP!$B$1:$B$6226,0)),"",INDIRECT("'SorP'!$A$"&amp;MATCH($S102&amp;$J102,SorP!C:C,0))))</f>
        <v>MA-08</v>
      </c>
      <c r="U102" s="169"/>
      <c r="V102" s="170">
        <f>IF(C102="",NA(),MATCH($B102&amp;$C102,'Smelter Look-up'!$J:$J,0))</f>
        <v>91</v>
      </c>
      <c r="X102" s="171">
        <f t="shared" si="3"/>
        <v>0</v>
      </c>
      <c r="AB102" s="171" t="str">
        <f t="shared" si="4"/>
        <v>CobaltMine de Bou-Azzer</v>
      </c>
    </row>
    <row r="103" spans="1:28" s="171" customFormat="1" ht="25.5">
      <c r="A103" s="156" t="s">
        <v>250</v>
      </c>
      <c r="B103" s="150" t="s">
        <v>43</v>
      </c>
      <c r="C103" s="153" t="s">
        <v>12543</v>
      </c>
      <c r="D103" s="150"/>
      <c r="E103" s="150" t="s">
        <v>19223</v>
      </c>
      <c r="F103" s="150" t="s">
        <v>250</v>
      </c>
      <c r="G103" s="150" t="s">
        <v>12</v>
      </c>
      <c r="H103" s="208"/>
      <c r="I103" s="209" t="s">
        <v>251</v>
      </c>
      <c r="J103" s="209" t="s">
        <v>252</v>
      </c>
      <c r="K103" s="151"/>
      <c r="L103" s="151"/>
      <c r="M103" s="151"/>
      <c r="N103" s="151"/>
      <c r="O103" s="151" t="s">
        <v>19289</v>
      </c>
      <c r="P103" s="211"/>
      <c r="Q103" s="152"/>
      <c r="R103" s="150" t="str">
        <f ca="1">IF(ISERROR($V103),"",OFFSET('Smelter Look-up'!$C$4,$V103-4,0)&amp;"")</f>
        <v>Niihama Nickel Refinery, Sumitomo Metal Mining</v>
      </c>
      <c r="S103" s="156" t="str">
        <f t="shared" ca="1" si="5"/>
        <v>JP</v>
      </c>
      <c r="T103" s="156" t="str">
        <f ca="1">IF(B103="","",IF(ISERROR(MATCH($J103,SorP!$B$1:$B$6226,0)),"",INDIRECT("'SorP'!$A$"&amp;MATCH($S103&amp;$J103,SorP!C:C,0))))</f>
        <v>JP-38</v>
      </c>
      <c r="U103" s="169"/>
      <c r="V103" s="170">
        <f>IF(C103="",NA(),MATCH($B103&amp;$C103,'Smelter Look-up'!$J:$J,0))</f>
        <v>108</v>
      </c>
      <c r="X103" s="171">
        <f t="shared" si="3"/>
        <v>0</v>
      </c>
      <c r="AB103" s="171" t="str">
        <f t="shared" si="4"/>
        <v>CobaltNiihama Nickel Refinery, Sumitomo Metal Mining</v>
      </c>
    </row>
    <row r="104" spans="1:28" s="171" customFormat="1" ht="25.5">
      <c r="A104" s="156" t="s">
        <v>12538</v>
      </c>
      <c r="B104" s="150" t="s">
        <v>43</v>
      </c>
      <c r="C104" s="153" t="s">
        <v>12539</v>
      </c>
      <c r="D104" s="150"/>
      <c r="E104" s="150" t="s">
        <v>19213</v>
      </c>
      <c r="F104" s="150" t="s">
        <v>12538</v>
      </c>
      <c r="G104" s="150" t="s">
        <v>12</v>
      </c>
      <c r="H104" s="208"/>
      <c r="I104" s="209" t="s">
        <v>68</v>
      </c>
      <c r="J104" s="209" t="s">
        <v>69</v>
      </c>
      <c r="K104" s="151"/>
      <c r="L104" s="151"/>
      <c r="M104" s="151"/>
      <c r="N104" s="151"/>
      <c r="O104" s="151" t="s">
        <v>19216</v>
      </c>
      <c r="P104" s="211"/>
      <c r="Q104" s="152"/>
      <c r="R104" s="150" t="str">
        <f ca="1">IF(ISERROR($V104),"",OFFSET('Smelter Look-up'!$C$4,$V104-4,0)&amp;"")</f>
        <v>LA MINIERE DE KASOMBO SAS</v>
      </c>
      <c r="S104" s="156" t="str">
        <f t="shared" ca="1" si="5"/>
        <v>CD</v>
      </c>
      <c r="T104" s="156" t="str">
        <f ca="1">IF(B104="","",IF(ISERROR(MATCH($J104,SorP!$B$1:$B$6226,0)),"",INDIRECT("'SorP'!$A$"&amp;MATCH($S104&amp;$J104,SorP!C:C,0))))</f>
        <v>CD-HK</v>
      </c>
      <c r="U104" s="169"/>
      <c r="V104" s="170">
        <f>IF(C104="",NA(),MATCH($B104&amp;$C104,'Smelter Look-up'!$J:$J,0))</f>
        <v>73</v>
      </c>
      <c r="X104" s="171">
        <f t="shared" si="3"/>
        <v>0</v>
      </c>
      <c r="AB104" s="171" t="str">
        <f t="shared" si="4"/>
        <v>CobaltLA MINIERE DE KASOMBO SAS</v>
      </c>
    </row>
    <row r="105" spans="1:28" s="171" customFormat="1" ht="25.5">
      <c r="A105" s="156" t="s">
        <v>189</v>
      </c>
      <c r="B105" s="150" t="s">
        <v>43</v>
      </c>
      <c r="C105" s="153" t="s">
        <v>12714</v>
      </c>
      <c r="D105" s="150"/>
      <c r="E105" s="150" t="s">
        <v>19213</v>
      </c>
      <c r="F105" s="150" t="s">
        <v>189</v>
      </c>
      <c r="G105" s="150" t="s">
        <v>12</v>
      </c>
      <c r="H105" s="208"/>
      <c r="I105" s="209" t="s">
        <v>68</v>
      </c>
      <c r="J105" s="209" t="s">
        <v>69</v>
      </c>
      <c r="K105" s="151"/>
      <c r="L105" s="151"/>
      <c r="M105" s="151"/>
      <c r="N105" s="151"/>
      <c r="O105" s="151" t="s">
        <v>19265</v>
      </c>
      <c r="P105" s="211"/>
      <c r="Q105" s="152"/>
      <c r="R105" s="150" t="str">
        <f ca="1">IF(ISERROR($V105),"",OFFSET('Smelter Look-up'!$C$4,$V105-4,0)&amp;"")</f>
        <v>La Compagnie de Traitement des Rejets de Kingamyambo S.A. (Metalkol S.A.)</v>
      </c>
      <c r="S105" s="156" t="str">
        <f t="shared" ca="1" si="5"/>
        <v>CD</v>
      </c>
      <c r="T105" s="156" t="str">
        <f ca="1">IF(B105="","",IF(ISERROR(MATCH($J105,SorP!$B$1:$B$6226,0)),"",INDIRECT("'SorP'!$A$"&amp;MATCH($S105&amp;$J105,SorP!C:C,0))))</f>
        <v>CD-HK</v>
      </c>
      <c r="U105" s="169"/>
      <c r="V105" s="170">
        <f>IF(C105="",NA(),MATCH($B105&amp;$C105,'Smelter Look-up'!$J:$J,0))</f>
        <v>70</v>
      </c>
      <c r="X105" s="171">
        <f t="shared" si="3"/>
        <v>0</v>
      </c>
      <c r="AB105" s="171" t="str">
        <f t="shared" si="4"/>
        <v>CobaltLa Compagnie de Traitement des Rejets de Kingamyambo S.A. (Metalkol S.A.)</v>
      </c>
    </row>
    <row r="106" spans="1:28" s="171" customFormat="1" ht="25.5">
      <c r="A106" s="156" t="s">
        <v>279</v>
      </c>
      <c r="B106" s="150" t="s">
        <v>43</v>
      </c>
      <c r="C106" s="153" t="s">
        <v>278</v>
      </c>
      <c r="D106" s="150"/>
      <c r="E106" s="150" t="s">
        <v>19213</v>
      </c>
      <c r="F106" s="150" t="s">
        <v>279</v>
      </c>
      <c r="G106" s="150" t="s">
        <v>12</v>
      </c>
      <c r="H106" s="208"/>
      <c r="I106" s="209" t="s">
        <v>68</v>
      </c>
      <c r="J106" s="209" t="s">
        <v>69</v>
      </c>
      <c r="K106" s="151"/>
      <c r="L106" s="151"/>
      <c r="M106" s="151"/>
      <c r="N106" s="151"/>
      <c r="O106" s="151" t="s">
        <v>19265</v>
      </c>
      <c r="P106" s="211"/>
      <c r="Q106" s="152"/>
      <c r="R106" s="150" t="str">
        <f ca="1">IF(ISERROR($V106),"",OFFSET('Smelter Look-up'!$C$4,$V106-4,0)&amp;"")</f>
        <v>Societe pour le Traitment du Terril de Lubumbashi (STL)</v>
      </c>
      <c r="S106" s="156" t="str">
        <f t="shared" ca="1" si="5"/>
        <v>CD</v>
      </c>
      <c r="T106" s="156" t="str">
        <f ca="1">IF(B106="","",IF(ISERROR(MATCH($J106,SorP!$B$1:$B$6226,0)),"",INDIRECT("'SorP'!$A$"&amp;MATCH($S106&amp;$J106,SorP!C:C,0))))</f>
        <v>CD-HK</v>
      </c>
      <c r="U106" s="169"/>
      <c r="V106" s="170">
        <f>IF(C106="",NA(),MATCH($B106&amp;$C106,'Smelter Look-up'!$J:$J,0))</f>
        <v>128</v>
      </c>
      <c r="X106" s="171">
        <f t="shared" si="3"/>
        <v>0</v>
      </c>
      <c r="AB106" s="171" t="str">
        <f t="shared" si="4"/>
        <v>CobaltSociete pour le Traitment du Terril de Lubumbashi (STL)</v>
      </c>
    </row>
    <row r="107" spans="1:28" s="171" customFormat="1" ht="25.5">
      <c r="A107" s="156" t="s">
        <v>67</v>
      </c>
      <c r="B107" s="150" t="s">
        <v>43</v>
      </c>
      <c r="C107" s="153" t="s">
        <v>65</v>
      </c>
      <c r="D107" s="150"/>
      <c r="E107" s="150" t="s">
        <v>19213</v>
      </c>
      <c r="F107" s="150" t="s">
        <v>67</v>
      </c>
      <c r="G107" s="150" t="s">
        <v>12</v>
      </c>
      <c r="H107" s="208"/>
      <c r="I107" s="209" t="s">
        <v>68</v>
      </c>
      <c r="J107" s="209" t="s">
        <v>69</v>
      </c>
      <c r="K107" s="151"/>
      <c r="L107" s="151"/>
      <c r="M107" s="151"/>
      <c r="N107" s="151"/>
      <c r="O107" s="151" t="s">
        <v>19265</v>
      </c>
      <c r="P107" s="211"/>
      <c r="Q107" s="152"/>
      <c r="R107" s="150" t="str">
        <f ca="1">IF(ISERROR($V107),"",OFFSET('Smelter Look-up'!$C$4,$V107-4,0)&amp;"")</f>
        <v>Chemaf Etoile</v>
      </c>
      <c r="S107" s="156" t="str">
        <f t="shared" ca="1" si="5"/>
        <v>CD</v>
      </c>
      <c r="T107" s="156" t="str">
        <f ca="1">IF(B107="","",IF(ISERROR(MATCH($J107,SorP!$B$1:$B$6226,0)),"",INDIRECT("'SorP'!$A$"&amp;MATCH($S107&amp;$J107,SorP!C:C,0))))</f>
        <v>CD-HK</v>
      </c>
      <c r="U107" s="169"/>
      <c r="V107" s="170">
        <f>IF(C107="",NA(),MATCH($B107&amp;$C107,'Smelter Look-up'!$J:$J,0))</f>
        <v>8</v>
      </c>
      <c r="X107" s="171">
        <f t="shared" si="3"/>
        <v>0</v>
      </c>
      <c r="AB107" s="171" t="str">
        <f t="shared" si="4"/>
        <v>CobaltChemaf Etoile</v>
      </c>
    </row>
    <row r="108" spans="1:28" s="171" customFormat="1" ht="25.5">
      <c r="A108" s="156" t="s">
        <v>184</v>
      </c>
      <c r="B108" s="150" t="s">
        <v>43</v>
      </c>
      <c r="C108" s="153" t="s">
        <v>183</v>
      </c>
      <c r="D108" s="150"/>
      <c r="E108" s="150" t="s">
        <v>19213</v>
      </c>
      <c r="F108" s="150" t="s">
        <v>184</v>
      </c>
      <c r="G108" s="150" t="s">
        <v>12</v>
      </c>
      <c r="H108" s="208"/>
      <c r="I108" s="209" t="s">
        <v>185</v>
      </c>
      <c r="J108" s="209" t="s">
        <v>186</v>
      </c>
      <c r="K108" s="151"/>
      <c r="L108" s="151"/>
      <c r="M108" s="151"/>
      <c r="N108" s="151"/>
      <c r="O108" s="151" t="s">
        <v>19265</v>
      </c>
      <c r="P108" s="211"/>
      <c r="Q108" s="152"/>
      <c r="R108" s="150" t="str">
        <f ca="1">IF(ISERROR($V108),"",OFFSET('Smelter Look-up'!$C$4,$V108-4,0)&amp;"")</f>
        <v>Kamoto Copper Company</v>
      </c>
      <c r="S108" s="156" t="str">
        <f t="shared" ca="1" si="5"/>
        <v>CD</v>
      </c>
      <c r="T108" s="156" t="str">
        <f ca="1">IF(B108="","",IF(ISERROR(MATCH($J108,SorP!$B$1:$B$6226,0)),"",INDIRECT("'SorP'!$A$"&amp;MATCH($S108&amp;$J108,SorP!C:C,0))))</f>
        <v>CD-LU</v>
      </c>
      <c r="U108" s="169"/>
      <c r="V108" s="170">
        <f>IF(C108="",NA(),MATCH($B108&amp;$C108,'Smelter Look-up'!$J:$J,0))</f>
        <v>64</v>
      </c>
      <c r="X108" s="171">
        <f t="shared" si="3"/>
        <v>0</v>
      </c>
      <c r="AB108" s="171" t="str">
        <f t="shared" si="4"/>
        <v>CobaltKamoto Copper Company</v>
      </c>
    </row>
    <row r="109" spans="1:28" s="171" customFormat="1" ht="25.5">
      <c r="A109" s="156" t="s">
        <v>271</v>
      </c>
      <c r="B109" s="150" t="s">
        <v>43</v>
      </c>
      <c r="C109" s="153" t="s">
        <v>270</v>
      </c>
      <c r="D109" s="150"/>
      <c r="E109" s="150" t="s">
        <v>19217</v>
      </c>
      <c r="F109" s="150" t="s">
        <v>271</v>
      </c>
      <c r="G109" s="150" t="s">
        <v>12</v>
      </c>
      <c r="H109" s="208"/>
      <c r="I109" s="209" t="s">
        <v>272</v>
      </c>
      <c r="J109" s="209" t="s">
        <v>211</v>
      </c>
      <c r="K109" s="151"/>
      <c r="L109" s="151"/>
      <c r="M109" s="151"/>
      <c r="N109" s="151"/>
      <c r="O109" s="151" t="s">
        <v>19217</v>
      </c>
      <c r="P109" s="211"/>
      <c r="Q109" s="152"/>
      <c r="R109" s="150" t="str">
        <f ca="1">IF(ISERROR($V109),"",OFFSET('Smelter Look-up'!$C$4,$V109-4,0)&amp;"")</f>
        <v>Quzhou Huayou Cobalt New Material Co., Ltd.</v>
      </c>
      <c r="S109" s="156" t="str">
        <f t="shared" ca="1" si="5"/>
        <v>CN</v>
      </c>
      <c r="T109" s="156" t="str">
        <f ca="1">IF(B109="","",IF(ISERROR(MATCH($J109,SorP!$B$1:$B$6226,0)),"",INDIRECT("'SorP'!$A$"&amp;MATCH($S109&amp;$J109,SorP!C:C,0))))</f>
        <v>CN-ZJ</v>
      </c>
      <c r="U109" s="169"/>
      <c r="V109" s="170">
        <f>IF(C109="",NA(),MATCH($B109&amp;$C109,'Smelter Look-up'!$J:$J,0))</f>
        <v>118</v>
      </c>
      <c r="X109" s="171">
        <f t="shared" si="3"/>
        <v>0</v>
      </c>
      <c r="AB109" s="171" t="str">
        <f t="shared" si="4"/>
        <v>CobaltQuzhou Huayou Cobalt New Material Co., Ltd.</v>
      </c>
    </row>
    <row r="110" spans="1:28" s="171" customFormat="1" ht="20.25">
      <c r="A110" s="156" t="s">
        <v>239</v>
      </c>
      <c r="B110" s="150" t="s">
        <v>43</v>
      </c>
      <c r="C110" s="153" t="s">
        <v>238</v>
      </c>
      <c r="D110" s="150"/>
      <c r="E110" s="150" t="s">
        <v>19217</v>
      </c>
      <c r="F110" s="150" t="s">
        <v>239</v>
      </c>
      <c r="G110" s="150" t="s">
        <v>12</v>
      </c>
      <c r="H110" s="208"/>
      <c r="I110" s="209" t="s">
        <v>240</v>
      </c>
      <c r="J110" s="209" t="s">
        <v>120</v>
      </c>
      <c r="K110" s="151"/>
      <c r="L110" s="151"/>
      <c r="M110" s="151"/>
      <c r="N110" s="151"/>
      <c r="O110" s="151" t="s">
        <v>19217</v>
      </c>
      <c r="P110" s="211"/>
      <c r="Q110" s="152"/>
      <c r="R110" s="150" t="str">
        <f ca="1">IF(ISERROR($V110),"",OFFSET('Smelter Look-up'!$C$4,$V110-4,0)&amp;"")</f>
        <v>Nanjing Hanrui Cobalt</v>
      </c>
      <c r="S110" s="156" t="str">
        <f t="shared" ca="1" si="5"/>
        <v>CN</v>
      </c>
      <c r="T110" s="156" t="str">
        <f ca="1">IF(B110="","",IF(ISERROR(MATCH($J110,SorP!$B$1:$B$6226,0)),"",INDIRECT("'SorP'!$A$"&amp;MATCH($S110&amp;$J110,SorP!C:C,0))))</f>
        <v>CN-JS</v>
      </c>
      <c r="U110" s="169"/>
      <c r="V110" s="170">
        <f>IF(C110="",NA(),MATCH($B110&amp;$C110,'Smelter Look-up'!$J:$J,0))</f>
        <v>101</v>
      </c>
      <c r="X110" s="171">
        <f t="shared" si="3"/>
        <v>0</v>
      </c>
      <c r="AB110" s="171" t="str">
        <f t="shared" si="4"/>
        <v>CobaltNanjing Hanrui Cobalt</v>
      </c>
    </row>
    <row r="111" spans="1:28" s="171" customFormat="1" ht="20.25">
      <c r="A111" s="156" t="s">
        <v>102</v>
      </c>
      <c r="B111" s="150" t="s">
        <v>43</v>
      </c>
      <c r="C111" s="153" t="s">
        <v>100</v>
      </c>
      <c r="D111" s="150"/>
      <c r="E111" s="150" t="s">
        <v>19243</v>
      </c>
      <c r="F111" s="150" t="s">
        <v>102</v>
      </c>
      <c r="G111" s="150" t="s">
        <v>12</v>
      </c>
      <c r="H111" s="208"/>
      <c r="I111" s="209" t="s">
        <v>103</v>
      </c>
      <c r="J111" s="209" t="s">
        <v>104</v>
      </c>
      <c r="K111" s="151"/>
      <c r="L111" s="151"/>
      <c r="M111" s="151"/>
      <c r="N111" s="151"/>
      <c r="O111" s="151" t="s">
        <v>19243</v>
      </c>
      <c r="P111" s="211"/>
      <c r="Q111" s="152"/>
      <c r="R111" s="150" t="str">
        <f ca="1">IF(ISERROR($V111),"",OFFSET('Smelter Look-up'!$C$4,$V111-4,0)&amp;"")</f>
        <v>Fort Saskatchewan Metals Facility</v>
      </c>
      <c r="S111" s="156" t="str">
        <f t="shared" ca="1" si="5"/>
        <v>CA</v>
      </c>
      <c r="T111" s="156" t="str">
        <f ca="1">IF(B111="","",IF(ISERROR(MATCH($J111,SorP!$B$1:$B$6226,0)),"",INDIRECT("'SorP'!$A$"&amp;MATCH($S111&amp;$J111,SorP!C:C,0))))</f>
        <v>CA-ON</v>
      </c>
      <c r="U111" s="169"/>
      <c r="V111" s="170">
        <f>IF(C111="",NA(),MATCH($B111&amp;$C111,'Smelter Look-up'!$J:$J,0))</f>
        <v>23</v>
      </c>
      <c r="X111" s="171">
        <f t="shared" si="3"/>
        <v>0</v>
      </c>
      <c r="AB111" s="171" t="str">
        <f t="shared" si="4"/>
        <v>CobaltFort Saskatchewan Metals Facility</v>
      </c>
    </row>
    <row r="112" spans="1:28" s="171" customFormat="1" ht="20.25">
      <c r="A112" s="156" t="s">
        <v>19290</v>
      </c>
      <c r="B112" s="150" t="s">
        <v>43</v>
      </c>
      <c r="C112" s="153" t="s">
        <v>19291</v>
      </c>
      <c r="D112" s="150"/>
      <c r="E112" s="150" t="s">
        <v>101</v>
      </c>
      <c r="F112" s="150" t="s">
        <v>19290</v>
      </c>
      <c r="G112" s="150" t="s">
        <v>12</v>
      </c>
      <c r="H112" s="208"/>
      <c r="I112" s="209" t="s">
        <v>19215</v>
      </c>
      <c r="J112" s="209" t="s">
        <v>19215</v>
      </c>
      <c r="K112" s="151"/>
      <c r="L112" s="151"/>
      <c r="M112" s="151"/>
      <c r="N112" s="151"/>
      <c r="O112" s="151"/>
      <c r="P112" s="211"/>
      <c r="Q112" s="152"/>
      <c r="R112" s="150" t="str">
        <f ca="1">IF(ISERROR($V112),"",OFFSET('Smelter Look-up'!$C$4,$V112-4,0)&amp;"")</f>
        <v/>
      </c>
      <c r="S112" s="156" t="str">
        <f t="shared" ca="1" si="5"/>
        <v>CA</v>
      </c>
      <c r="T112" s="156" t="str">
        <f ca="1">IF(B112="","",IF(ISERROR(MATCH($J112,SorP!$B$1:$B$6226,0)),"",INDIRECT("'SorP'!$A$"&amp;MATCH($S112&amp;$J112,SorP!C:C,0))))</f>
        <v/>
      </c>
      <c r="U112" s="169"/>
      <c r="V112" s="170" t="e">
        <f>IF(C112="",NA(),MATCH($B112&amp;$C112,'Smelter Look-up'!$J:$J,0))</f>
        <v>#N/A</v>
      </c>
      <c r="X112" s="171">
        <f t="shared" si="3"/>
        <v>0</v>
      </c>
      <c r="AB112" s="171" t="str">
        <f t="shared" si="4"/>
        <v>CobaltSudbury Integrated Nickel Operation</v>
      </c>
    </row>
    <row r="113" spans="1:28" s="171" customFormat="1" ht="20.25">
      <c r="A113" s="156" t="s">
        <v>263</v>
      </c>
      <c r="B113" s="150" t="s">
        <v>43</v>
      </c>
      <c r="C113" s="153" t="s">
        <v>262</v>
      </c>
      <c r="D113" s="150"/>
      <c r="E113" s="150" t="s">
        <v>19243</v>
      </c>
      <c r="F113" s="150" t="s">
        <v>263</v>
      </c>
      <c r="G113" s="150" t="s">
        <v>12</v>
      </c>
      <c r="H113" s="208"/>
      <c r="I113" s="209" t="s">
        <v>264</v>
      </c>
      <c r="J113" s="209" t="s">
        <v>104</v>
      </c>
      <c r="K113" s="151"/>
      <c r="L113" s="151"/>
      <c r="M113" s="151"/>
      <c r="N113" s="151"/>
      <c r="O113" s="151" t="s">
        <v>19243</v>
      </c>
      <c r="P113" s="211"/>
      <c r="Q113" s="152"/>
      <c r="R113" s="150" t="str">
        <f ca="1">IF(ISERROR($V113),"",OFFSET('Smelter Look-up'!$C$4,$V113-4,0)&amp;"")</f>
        <v>Port Colborne Refinery</v>
      </c>
      <c r="S113" s="156" t="str">
        <f t="shared" ca="1" si="5"/>
        <v>CA</v>
      </c>
      <c r="T113" s="156" t="str">
        <f ca="1">IF(B113="","",IF(ISERROR(MATCH($J113,SorP!$B$1:$B$6226,0)),"",INDIRECT("'SorP'!$A$"&amp;MATCH($S113&amp;$J113,SorP!C:C,0))))</f>
        <v>CA-ON</v>
      </c>
      <c r="U113" s="169"/>
      <c r="V113" s="170">
        <f>IF(C113="",NA(),MATCH($B113&amp;$C113,'Smelter Look-up'!$J:$J,0))</f>
        <v>113</v>
      </c>
      <c r="X113" s="171">
        <f t="shared" si="3"/>
        <v>0</v>
      </c>
      <c r="AB113" s="171" t="str">
        <f t="shared" si="4"/>
        <v>CobaltPort Colborne Refinery</v>
      </c>
    </row>
    <row r="114" spans="1:28" s="171" customFormat="1" ht="25.5">
      <c r="A114" s="156" t="s">
        <v>180</v>
      </c>
      <c r="B114" s="150" t="s">
        <v>43</v>
      </c>
      <c r="C114" s="153" t="s">
        <v>178</v>
      </c>
      <c r="D114" s="150"/>
      <c r="E114" s="150" t="s">
        <v>19221</v>
      </c>
      <c r="F114" s="150" t="s">
        <v>180</v>
      </c>
      <c r="G114" s="150" t="s">
        <v>12</v>
      </c>
      <c r="H114" s="208"/>
      <c r="I114" s="209" t="s">
        <v>181</v>
      </c>
      <c r="J114" s="209" t="s">
        <v>182</v>
      </c>
      <c r="K114" s="151"/>
      <c r="L114" s="151"/>
      <c r="M114" s="151"/>
      <c r="N114" s="151"/>
      <c r="O114" s="151" t="s">
        <v>19221</v>
      </c>
      <c r="P114" s="211"/>
      <c r="Q114" s="152"/>
      <c r="R114" s="150" t="str">
        <f ca="1">IF(ISERROR($V114),"",OFFSET('Smelter Look-up'!$C$4,$V114-4,0)&amp;"")</f>
        <v>JSC Kolskaya Mining and Metallurgical Company (Kola MMC)</v>
      </c>
      <c r="S114" s="156" t="str">
        <f t="shared" ca="1" si="5"/>
        <v>RU</v>
      </c>
      <c r="T114" s="156" t="str">
        <f ca="1">IF(B114="","",IF(ISERROR(MATCH($J114,SorP!$B$1:$B$6226,0)),"",INDIRECT("'SorP'!$A$"&amp;MATCH($S114&amp;$J114,SorP!C:C,0))))</f>
        <v>RU-MUR</v>
      </c>
      <c r="U114" s="169"/>
      <c r="V114" s="170">
        <f>IF(C114="",NA(),MATCH($B114&amp;$C114,'Smelter Look-up'!$J:$J,0))</f>
        <v>63</v>
      </c>
      <c r="X114" s="171">
        <f t="shared" si="3"/>
        <v>0</v>
      </c>
      <c r="AB114" s="171" t="str">
        <f t="shared" si="4"/>
        <v>CobaltJSC Kolskaya Mining and Metallurgical Company (Kola MMC)</v>
      </c>
    </row>
    <row r="115" spans="1:28" s="171" customFormat="1" ht="20.25">
      <c r="A115" s="156" t="s">
        <v>94</v>
      </c>
      <c r="B115" s="150" t="s">
        <v>43</v>
      </c>
      <c r="C115" s="153" t="s">
        <v>92</v>
      </c>
      <c r="D115" s="150"/>
      <c r="E115" s="150" t="s">
        <v>19211</v>
      </c>
      <c r="F115" s="150" t="s">
        <v>94</v>
      </c>
      <c r="G115" s="150" t="s">
        <v>12</v>
      </c>
      <c r="H115" s="208"/>
      <c r="I115" s="209" t="s">
        <v>95</v>
      </c>
      <c r="J115" s="209" t="s">
        <v>95</v>
      </c>
      <c r="K115" s="151"/>
      <c r="L115" s="151"/>
      <c r="M115" s="151"/>
      <c r="N115" s="151"/>
      <c r="O115" s="151" t="s">
        <v>19292</v>
      </c>
      <c r="P115" s="211"/>
      <c r="Q115" s="152"/>
      <c r="R115" s="150" t="str">
        <f ca="1">IF(ISERROR($V115),"",OFFSET('Smelter Look-up'!$C$4,$V115-4,0)&amp;"")</f>
        <v>Dynatec Madagascar Company</v>
      </c>
      <c r="S115" s="156" t="str">
        <f t="shared" ca="1" si="5"/>
        <v>MG</v>
      </c>
      <c r="T115" s="156" t="str">
        <f ca="1">IF(B115="","",IF(ISERROR(MATCH($J115,SorP!$B$1:$B$6226,0)),"",INDIRECT("'SorP'!$A$"&amp;MATCH($S115&amp;$J115,SorP!C:C,0))))</f>
        <v>MG-A</v>
      </c>
      <c r="U115" s="169"/>
      <c r="V115" s="170">
        <f>IF(C115="",NA(),MATCH($B115&amp;$C115,'Smelter Look-up'!$J:$J,0))</f>
        <v>16</v>
      </c>
      <c r="X115" s="171">
        <f t="shared" si="3"/>
        <v>0</v>
      </c>
      <c r="AB115" s="171" t="str">
        <f t="shared" si="4"/>
        <v>CobaltDynatec Madagascar Company</v>
      </c>
    </row>
    <row r="116" spans="1:28" s="171" customFormat="1" ht="20.25">
      <c r="A116" s="156" t="s">
        <v>291</v>
      </c>
      <c r="B116" s="150" t="s">
        <v>43</v>
      </c>
      <c r="C116" s="153" t="s">
        <v>289</v>
      </c>
      <c r="D116" s="150"/>
      <c r="E116" s="150" t="s">
        <v>19293</v>
      </c>
      <c r="F116" s="150" t="s">
        <v>291</v>
      </c>
      <c r="G116" s="150" t="s">
        <v>12</v>
      </c>
      <c r="H116" s="208"/>
      <c r="I116" s="209" t="s">
        <v>292</v>
      </c>
      <c r="J116" s="209" t="s">
        <v>293</v>
      </c>
      <c r="K116" s="151"/>
      <c r="L116" s="151"/>
      <c r="M116" s="151"/>
      <c r="N116" s="151"/>
      <c r="O116" s="151" t="s">
        <v>19293</v>
      </c>
      <c r="P116" s="211"/>
      <c r="Q116" s="152"/>
      <c r="R116" s="150" t="str">
        <f ca="1">IF(ISERROR($V116),"",OFFSET('Smelter Look-up'!$C$4,$V116-4,0)&amp;"")</f>
        <v>Umicore Olen</v>
      </c>
      <c r="S116" s="156" t="str">
        <f t="shared" ca="1" si="5"/>
        <v>BE</v>
      </c>
      <c r="T116" s="156" t="str">
        <f ca="1">IF(B116="","",IF(ISERROR(MATCH($J116,SorP!$B$1:$B$6226,0)),"",INDIRECT("'SorP'!$A$"&amp;MATCH($S116&amp;$J116,SorP!C:C,0))))</f>
        <v>BE-VAN</v>
      </c>
      <c r="U116" s="169"/>
      <c r="V116" s="170">
        <f>IF(C116="",NA(),MATCH($B116&amp;$C116,'Smelter Look-up'!$J:$J,0))</f>
        <v>139</v>
      </c>
      <c r="X116" s="171">
        <f t="shared" si="3"/>
        <v>0</v>
      </c>
      <c r="AB116" s="171" t="str">
        <f t="shared" si="4"/>
        <v>CobaltUmicore Olen</v>
      </c>
    </row>
    <row r="117" spans="1:28" s="171" customFormat="1" ht="20.25">
      <c r="A117" s="156" t="s">
        <v>19294</v>
      </c>
      <c r="B117" s="150" t="s">
        <v>43</v>
      </c>
      <c r="C117" s="153" t="s">
        <v>19295</v>
      </c>
      <c r="D117" s="150"/>
      <c r="E117" s="150" t="s">
        <v>19217</v>
      </c>
      <c r="F117" s="150" t="s">
        <v>19294</v>
      </c>
      <c r="G117" s="150" t="s">
        <v>12</v>
      </c>
      <c r="H117" s="208"/>
      <c r="I117" s="209" t="s">
        <v>111</v>
      </c>
      <c r="J117" s="209" t="s">
        <v>112</v>
      </c>
      <c r="K117" s="151"/>
      <c r="L117" s="151"/>
      <c r="M117" s="151"/>
      <c r="N117" s="151"/>
      <c r="O117" s="151" t="s">
        <v>19217</v>
      </c>
      <c r="P117" s="211"/>
      <c r="Q117" s="152"/>
      <c r="R117" s="150" t="str">
        <f ca="1">IF(ISERROR($V117),"",OFFSET('Smelter Look-up'!$C$4,$V117-4,0)&amp;"")</f>
        <v/>
      </c>
      <c r="S117" s="156" t="str">
        <f t="shared" ca="1" si="5"/>
        <v>CN</v>
      </c>
      <c r="T117" s="156" t="str">
        <f ca="1">IF(B117="","",IF(ISERROR(MATCH($J117,SorP!$B$1:$B$6226,0)),"",INDIRECT("'SorP'!$A$"&amp;MATCH($S117&amp;$J117,SorP!C:C,0))))</f>
        <v>CN-JX</v>
      </c>
      <c r="U117" s="169"/>
      <c r="V117" s="170" t="e">
        <f>IF(C117="",NA(),MATCH($B117&amp;$C117,'Smelter Look-up'!$J:$J,0))</f>
        <v>#N/A</v>
      </c>
      <c r="X117" s="171">
        <f t="shared" si="3"/>
        <v>0</v>
      </c>
      <c r="AB117" s="171" t="str">
        <f t="shared" si="4"/>
        <v>CobaltGangzhou Yi Hao Umicore Industry Co.</v>
      </c>
    </row>
    <row r="118" spans="1:28" s="171" customFormat="1" ht="25.5">
      <c r="A118" s="156" t="s">
        <v>108</v>
      </c>
      <c r="B118" s="150" t="s">
        <v>43</v>
      </c>
      <c r="C118" s="153" t="s">
        <v>106</v>
      </c>
      <c r="D118" s="150"/>
      <c r="E118" s="150" t="s">
        <v>19276</v>
      </c>
      <c r="F118" s="150" t="s">
        <v>108</v>
      </c>
      <c r="G118" s="150" t="s">
        <v>12</v>
      </c>
      <c r="H118" s="208"/>
      <c r="I118" s="209" t="s">
        <v>109</v>
      </c>
      <c r="J118" s="209" t="s">
        <v>110</v>
      </c>
      <c r="K118" s="151"/>
      <c r="L118" s="151"/>
      <c r="M118" s="151"/>
      <c r="N118" s="151"/>
      <c r="O118" s="151" t="s">
        <v>19296</v>
      </c>
      <c r="P118" s="211"/>
      <c r="Q118" s="152"/>
      <c r="R118" s="150" t="str">
        <f ca="1">IF(ISERROR($V118),"",OFFSET('Smelter Look-up'!$C$4,$V118-4,0)&amp;"")</f>
        <v>Umicore Finland Oy</v>
      </c>
      <c r="S118" s="156" t="str">
        <f t="shared" ca="1" si="5"/>
        <v>FI</v>
      </c>
      <c r="T118" s="156" t="str">
        <f ca="1">IF(B118="","",IF(ISERROR(MATCH($J118,SorP!$B$1:$B$6226,0)),"",INDIRECT("'SorP'!$A$"&amp;MATCH($S118&amp;$J118,SorP!C:C,0))))</f>
        <v>FI-07</v>
      </c>
      <c r="U118" s="169"/>
      <c r="V118" s="170">
        <f>IF(C118="",NA(),MATCH($B118&amp;$C118,'Smelter Look-up'!$J:$J,0))</f>
        <v>138</v>
      </c>
      <c r="X118" s="171">
        <f t="shared" si="3"/>
        <v>0</v>
      </c>
      <c r="AB118" s="171" t="str">
        <f t="shared" si="4"/>
        <v>CobaltUmicore Finland Oy</v>
      </c>
    </row>
    <row r="119" spans="1:28" s="171" customFormat="1" ht="20.25">
      <c r="A119" s="156" t="s">
        <v>314</v>
      </c>
      <c r="B119" s="150" t="s">
        <v>43</v>
      </c>
      <c r="C119" s="153" t="s">
        <v>313</v>
      </c>
      <c r="D119" s="150"/>
      <c r="E119" s="150" t="s">
        <v>19217</v>
      </c>
      <c r="F119" s="150" t="s">
        <v>314</v>
      </c>
      <c r="G119" s="150" t="s">
        <v>12</v>
      </c>
      <c r="H119" s="208"/>
      <c r="I119" s="209" t="s">
        <v>315</v>
      </c>
      <c r="J119" s="209" t="s">
        <v>211</v>
      </c>
      <c r="K119" s="151"/>
      <c r="L119" s="151"/>
      <c r="M119" s="151"/>
      <c r="N119" s="151"/>
      <c r="O119" s="151" t="s">
        <v>19260</v>
      </c>
      <c r="P119" s="211"/>
      <c r="Q119" s="152"/>
      <c r="R119" s="150" t="str">
        <f ca="1">IF(ISERROR($V119),"",OFFSET('Smelter Look-up'!$C$4,$V119-4,0)&amp;"")</f>
        <v>Zhejiang Huayou Cobalt Company Limited</v>
      </c>
      <c r="S119" s="156" t="str">
        <f t="shared" ca="1" si="5"/>
        <v>CN</v>
      </c>
      <c r="T119" s="156" t="str">
        <f ca="1">IF(B119="","",IF(ISERROR(MATCH($J119,SorP!$B$1:$B$6226,0)),"",INDIRECT("'SorP'!$A$"&amp;MATCH($S119&amp;$J119,SorP!C:C,0))))</f>
        <v>CN-ZJ</v>
      </c>
      <c r="U119" s="169"/>
      <c r="V119" s="170">
        <f>IF(C119="",NA(),MATCH($B119&amp;$C119,'Smelter Look-up'!$J:$J,0))</f>
        <v>151</v>
      </c>
      <c r="X119" s="171">
        <f t="shared" si="3"/>
        <v>0</v>
      </c>
      <c r="AB119" s="171" t="str">
        <f t="shared" si="4"/>
        <v>CobaltZhejiang Huayou Cobalt Company Limited</v>
      </c>
    </row>
    <row r="120" spans="1:28" s="171" customFormat="1" ht="25.5">
      <c r="A120" s="156" t="s">
        <v>243</v>
      </c>
      <c r="B120" s="150" t="s">
        <v>43</v>
      </c>
      <c r="C120" s="153" t="s">
        <v>242</v>
      </c>
      <c r="D120" s="150"/>
      <c r="E120" s="150" t="s">
        <v>19217</v>
      </c>
      <c r="F120" s="150" t="s">
        <v>243</v>
      </c>
      <c r="G120" s="150" t="s">
        <v>12</v>
      </c>
      <c r="H120" s="208"/>
      <c r="I120" s="209" t="s">
        <v>244</v>
      </c>
      <c r="J120" s="209" t="s">
        <v>120</v>
      </c>
      <c r="K120" s="151"/>
      <c r="L120" s="151"/>
      <c r="M120" s="151"/>
      <c r="N120" s="151"/>
      <c r="O120" s="151" t="s">
        <v>19217</v>
      </c>
      <c r="P120" s="211"/>
      <c r="Q120" s="152"/>
      <c r="R120" s="150" t="str">
        <f ca="1">IF(ISERROR($V120),"",OFFSET('Smelter Look-up'!$C$4,$V120-4,0)&amp;"")</f>
        <v>Nantong Xinwei Nickel Cobalt Technology Development Co., Ltd.</v>
      </c>
      <c r="S120" s="156" t="str">
        <f t="shared" ca="1" si="5"/>
        <v>CN</v>
      </c>
      <c r="T120" s="156" t="str">
        <f ca="1">IF(B120="","",IF(ISERROR(MATCH($J120,SorP!$B$1:$B$6226,0)),"",INDIRECT("'SorP'!$A$"&amp;MATCH($S120&amp;$J120,SorP!C:C,0))))</f>
        <v>CN-JS</v>
      </c>
      <c r="U120" s="169"/>
      <c r="V120" s="170">
        <f>IF(C120="",NA(),MATCH($B120&amp;$C120,'Smelter Look-up'!$J:$J,0))</f>
        <v>103</v>
      </c>
      <c r="X120" s="171">
        <f t="shared" si="3"/>
        <v>0</v>
      </c>
      <c r="AB120" s="171" t="str">
        <f t="shared" si="4"/>
        <v>CobaltNantong Xinwei Nickel Cobalt Technology Development Co., Ltd.</v>
      </c>
    </row>
    <row r="121" spans="1:28" s="171" customFormat="1" ht="25.5">
      <c r="A121" s="156" t="s">
        <v>147</v>
      </c>
      <c r="B121" s="150" t="s">
        <v>43</v>
      </c>
      <c r="C121" s="153" t="s">
        <v>146</v>
      </c>
      <c r="D121" s="150"/>
      <c r="E121" s="150" t="s">
        <v>19217</v>
      </c>
      <c r="F121" s="150" t="s">
        <v>147</v>
      </c>
      <c r="G121" s="150" t="s">
        <v>12</v>
      </c>
      <c r="H121" s="208"/>
      <c r="I121" s="209" t="s">
        <v>148</v>
      </c>
      <c r="J121" s="209" t="s">
        <v>149</v>
      </c>
      <c r="K121" s="151"/>
      <c r="L121" s="151"/>
      <c r="M121" s="151"/>
      <c r="N121" s="151"/>
      <c r="O121" s="151" t="s">
        <v>19217</v>
      </c>
      <c r="P121" s="211"/>
      <c r="Q121" s="152"/>
      <c r="R121" s="150" t="str">
        <f ca="1">IF(ISERROR($V121),"",OFFSET('Smelter Look-up'!$C$4,$V121-4,0)&amp;"")</f>
        <v>Hunan Brunp Recycling Technology Co., Ltd.</v>
      </c>
      <c r="S121" s="156" t="str">
        <f t="shared" ca="1" si="5"/>
        <v>CN</v>
      </c>
      <c r="T121" s="156" t="str">
        <f ca="1">IF(B121="","",IF(ISERROR(MATCH($J121,SorP!$B$1:$B$6226,0)),"",INDIRECT("'SorP'!$A$"&amp;MATCH($S121&amp;$J121,SorP!C:C,0))))</f>
        <v>CN-HN</v>
      </c>
      <c r="U121" s="169"/>
      <c r="V121" s="170">
        <f>IF(C121="",NA(),MATCH($B121&amp;$C121,'Smelter Look-up'!$J:$J,0))</f>
        <v>41</v>
      </c>
      <c r="X121" s="171">
        <f t="shared" si="3"/>
        <v>0</v>
      </c>
      <c r="AB121" s="171" t="str">
        <f t="shared" si="4"/>
        <v>CobaltHunan Brunp Recycling Technology Co., Ltd.</v>
      </c>
    </row>
    <row r="122" spans="1:28" s="171" customFormat="1" ht="25.5">
      <c r="A122" s="156" t="s">
        <v>201</v>
      </c>
      <c r="B122" s="150" t="s">
        <v>43</v>
      </c>
      <c r="C122" s="153" t="s">
        <v>200</v>
      </c>
      <c r="D122" s="150"/>
      <c r="E122" s="150" t="s">
        <v>19217</v>
      </c>
      <c r="F122" s="150" t="s">
        <v>201</v>
      </c>
      <c r="G122" s="150" t="s">
        <v>12</v>
      </c>
      <c r="H122" s="208"/>
      <c r="I122" s="209" t="s">
        <v>202</v>
      </c>
      <c r="J122" s="209" t="s">
        <v>203</v>
      </c>
      <c r="K122" s="151"/>
      <c r="L122" s="151"/>
      <c r="M122" s="151"/>
      <c r="N122" s="151"/>
      <c r="O122" s="151" t="s">
        <v>19217</v>
      </c>
      <c r="P122" s="211"/>
      <c r="Q122" s="152"/>
      <c r="R122" s="150" t="str">
        <f ca="1">IF(ISERROR($V122),"",OFFSET('Smelter Look-up'!$C$4,$V122-4,0)&amp;"")</f>
        <v>Tianjin Maolian Science &amp; Technology Co., Ltd.</v>
      </c>
      <c r="S122" s="156" t="str">
        <f t="shared" ca="1" si="5"/>
        <v>CN</v>
      </c>
      <c r="T122" s="156" t="str">
        <f ca="1">IF(B122="","",IF(ISERROR(MATCH($J122,SorP!$B$1:$B$6226,0)),"",INDIRECT("'SorP'!$A$"&amp;MATCH($S122&amp;$J122,SorP!C:C,0))))</f>
        <v>CN-TJ</v>
      </c>
      <c r="U122" s="169"/>
      <c r="V122" s="170">
        <f>IF(C122="",NA(),MATCH($B122&amp;$C122,'Smelter Look-up'!$J:$J,0))</f>
        <v>137</v>
      </c>
      <c r="X122" s="171">
        <f t="shared" si="3"/>
        <v>0</v>
      </c>
      <c r="AB122" s="171" t="str">
        <f t="shared" si="4"/>
        <v>CobaltTianjin Maolian Science &amp; Technology Co., Ltd.</v>
      </c>
    </row>
    <row r="123" spans="1:28" s="171" customFormat="1" ht="25.5">
      <c r="A123" s="156" t="s">
        <v>130</v>
      </c>
      <c r="B123" s="150" t="s">
        <v>43</v>
      </c>
      <c r="C123" s="153" t="s">
        <v>129</v>
      </c>
      <c r="D123" s="150"/>
      <c r="E123" s="150" t="s">
        <v>19217</v>
      </c>
      <c r="F123" s="150" t="s">
        <v>130</v>
      </c>
      <c r="G123" s="150" t="s">
        <v>12</v>
      </c>
      <c r="H123" s="208"/>
      <c r="I123" s="209" t="s">
        <v>131</v>
      </c>
      <c r="J123" s="209" t="s">
        <v>132</v>
      </c>
      <c r="K123" s="151"/>
      <c r="L123" s="151"/>
      <c r="M123" s="151"/>
      <c r="N123" s="151"/>
      <c r="O123" s="151" t="s">
        <v>19217</v>
      </c>
      <c r="P123" s="211"/>
      <c r="Q123" s="152"/>
      <c r="R123" s="150" t="str">
        <f ca="1">IF(ISERROR($V123),"",OFFSET('Smelter Look-up'!$C$4,$V123-4,0)&amp;"")</f>
        <v>Guangxi Yinyi Advanced Material Co., Ltd.</v>
      </c>
      <c r="S123" s="156" t="str">
        <f t="shared" ca="1" si="5"/>
        <v>CN</v>
      </c>
      <c r="T123" s="156" t="str">
        <f ca="1">IF(B123="","",IF(ISERROR(MATCH($J123,SorP!$B$1:$B$6226,0)),"",INDIRECT("'SorP'!$A$"&amp;MATCH($S123&amp;$J123,SorP!C:C,0))))</f>
        <v>CN-GX</v>
      </c>
      <c r="U123" s="169"/>
      <c r="V123" s="170">
        <f>IF(C123="",NA(),MATCH($B123&amp;$C123,'Smelter Look-up'!$J:$J,0))</f>
        <v>35</v>
      </c>
      <c r="X123" s="171">
        <f t="shared" si="3"/>
        <v>0</v>
      </c>
      <c r="AB123" s="171" t="str">
        <f t="shared" si="4"/>
        <v>CobaltGuangxi Yinyi Advanced Material Co., Ltd.</v>
      </c>
    </row>
    <row r="124" spans="1:28" s="171" customFormat="1" ht="25.5">
      <c r="A124" s="156" t="s">
        <v>116</v>
      </c>
      <c r="B124" s="150" t="s">
        <v>43</v>
      </c>
      <c r="C124" s="153" t="s">
        <v>115</v>
      </c>
      <c r="D124" s="150"/>
      <c r="E124" s="150" t="s">
        <v>19217</v>
      </c>
      <c r="F124" s="150" t="s">
        <v>116</v>
      </c>
      <c r="G124" s="150" t="s">
        <v>12</v>
      </c>
      <c r="H124" s="208"/>
      <c r="I124" s="209" t="s">
        <v>111</v>
      </c>
      <c r="J124" s="209" t="s">
        <v>112</v>
      </c>
      <c r="K124" s="151"/>
      <c r="L124" s="151"/>
      <c r="M124" s="151"/>
      <c r="N124" s="151"/>
      <c r="O124" s="151" t="s">
        <v>19217</v>
      </c>
      <c r="P124" s="211"/>
      <c r="Q124" s="152"/>
      <c r="R124" s="150" t="str">
        <f ca="1">IF(ISERROR($V124),"",OFFSET('Smelter Look-up'!$C$4,$V124-4,0)&amp;"")</f>
        <v>Ganzhou Tengyuan Cobalt New Material Co., Ltd.</v>
      </c>
      <c r="S124" s="156" t="str">
        <f t="shared" ca="1" si="5"/>
        <v>CN</v>
      </c>
      <c r="T124" s="156" t="str">
        <f ca="1">IF(B124="","",IF(ISERROR(MATCH($J124,SorP!$B$1:$B$6226,0)),"",INDIRECT("'SorP'!$A$"&amp;MATCH($S124&amp;$J124,SorP!C:C,0))))</f>
        <v>CN-JX</v>
      </c>
      <c r="U124" s="169"/>
      <c r="V124" s="170">
        <f>IF(C124="",NA(),MATCH($B124&amp;$C124,'Smelter Look-up'!$J:$J,0))</f>
        <v>29</v>
      </c>
      <c r="X124" s="171">
        <f t="shared" si="3"/>
        <v>0</v>
      </c>
      <c r="AB124" s="171" t="str">
        <f t="shared" si="4"/>
        <v>CobaltGanzhou Tengyuan Cobalt New Material Co., Ltd.</v>
      </c>
    </row>
    <row r="125" spans="1:28" s="171" customFormat="1" ht="20.25">
      <c r="A125" s="156" t="s">
        <v>319</v>
      </c>
      <c r="B125" s="150" t="s">
        <v>43</v>
      </c>
      <c r="C125" s="153" t="s">
        <v>318</v>
      </c>
      <c r="D125" s="150"/>
      <c r="E125" s="150" t="s">
        <v>19217</v>
      </c>
      <c r="F125" s="150" t="s">
        <v>319</v>
      </c>
      <c r="G125" s="150" t="s">
        <v>12</v>
      </c>
      <c r="H125" s="208"/>
      <c r="I125" s="209" t="s">
        <v>320</v>
      </c>
      <c r="J125" s="209" t="s">
        <v>128</v>
      </c>
      <c r="K125" s="151"/>
      <c r="L125" s="151"/>
      <c r="M125" s="151"/>
      <c r="N125" s="151"/>
      <c r="O125" s="151" t="s">
        <v>19217</v>
      </c>
      <c r="P125" s="211"/>
      <c r="Q125" s="152"/>
      <c r="R125" s="150" t="str">
        <f ca="1">IF(ISERROR($V125),"",OFFSET('Smelter Look-up'!$C$4,$V125-4,0)&amp;"")</f>
        <v>Zhuhai Kelixin Metal Materials Co., Ltd.</v>
      </c>
      <c r="S125" s="156" t="str">
        <f t="shared" ca="1" si="5"/>
        <v>CN</v>
      </c>
      <c r="T125" s="156" t="str">
        <f ca="1">IF(B125="","",IF(ISERROR(MATCH($J125,SorP!$B$1:$B$6226,0)),"",INDIRECT("'SorP'!$A$"&amp;MATCH($S125&amp;$J125,SorP!C:C,0))))</f>
        <v>CN-GD</v>
      </c>
      <c r="U125" s="169"/>
      <c r="V125" s="170">
        <f>IF(C125="",NA(),MATCH($B125&amp;$C125,'Smelter Look-up'!$J:$J,0))</f>
        <v>154</v>
      </c>
      <c r="X125" s="171">
        <f t="shared" si="3"/>
        <v>0</v>
      </c>
      <c r="AB125" s="171" t="str">
        <f t="shared" si="4"/>
        <v>CobaltZhuhai Kelixin Metal Materials Co., Ltd.</v>
      </c>
    </row>
    <row r="126" spans="1:28" s="171" customFormat="1" ht="25.5">
      <c r="A126" s="156" t="s">
        <v>191</v>
      </c>
      <c r="B126" s="150" t="s">
        <v>43</v>
      </c>
      <c r="C126" s="153" t="s">
        <v>190</v>
      </c>
      <c r="D126" s="150"/>
      <c r="E126" s="150" t="s">
        <v>19217</v>
      </c>
      <c r="F126" s="150" t="s">
        <v>191</v>
      </c>
      <c r="G126" s="150" t="s">
        <v>12</v>
      </c>
      <c r="H126" s="208"/>
      <c r="I126" s="209" t="s">
        <v>192</v>
      </c>
      <c r="J126" s="209" t="s">
        <v>193</v>
      </c>
      <c r="K126" s="151"/>
      <c r="L126" s="151"/>
      <c r="M126" s="151"/>
      <c r="N126" s="151"/>
      <c r="O126" s="151" t="s">
        <v>19260</v>
      </c>
      <c r="P126" s="211"/>
      <c r="Q126" s="152"/>
      <c r="R126" s="150" t="str">
        <f ca="1">IF(ISERROR($V126),"",OFFSET('Smelter Look-up'!$C$4,$V126-4,0)&amp;"")</f>
        <v>Lanzhou Jinchuan Advanced Materials Technology Co., Ltd.</v>
      </c>
      <c r="S126" s="156" t="str">
        <f t="shared" ca="1" si="5"/>
        <v>CN</v>
      </c>
      <c r="T126" s="156" t="str">
        <f ca="1">IF(B126="","",IF(ISERROR(MATCH($J126,SorP!$B$1:$B$6226,0)),"",INDIRECT("'SorP'!$A$"&amp;MATCH($S126&amp;$J126,SorP!C:C,0))))</f>
        <v>CN-GS</v>
      </c>
      <c r="U126" s="169"/>
      <c r="V126" s="170">
        <f>IF(C126="",NA(),MATCH($B126&amp;$C126,'Smelter Look-up'!$J:$J,0))</f>
        <v>74</v>
      </c>
      <c r="X126" s="171">
        <f t="shared" si="3"/>
        <v>0</v>
      </c>
      <c r="AB126" s="171" t="str">
        <f t="shared" si="4"/>
        <v>CobaltLanzhou Jinchuan Advanced Materials Technology Co., Ltd.</v>
      </c>
    </row>
    <row r="127" spans="1:28" s="171" customFormat="1" ht="20.25">
      <c r="A127" s="156" t="s">
        <v>118</v>
      </c>
      <c r="B127" s="150" t="s">
        <v>43</v>
      </c>
      <c r="C127" s="153" t="s">
        <v>117</v>
      </c>
      <c r="D127" s="150"/>
      <c r="E127" s="150" t="s">
        <v>19217</v>
      </c>
      <c r="F127" s="150" t="s">
        <v>118</v>
      </c>
      <c r="G127" s="150" t="s">
        <v>12</v>
      </c>
      <c r="H127" s="208"/>
      <c r="I127" s="209" t="s">
        <v>119</v>
      </c>
      <c r="J127" s="209" t="s">
        <v>120</v>
      </c>
      <c r="K127" s="151"/>
      <c r="L127" s="151"/>
      <c r="M127" s="151"/>
      <c r="N127" s="151"/>
      <c r="O127" s="151" t="s">
        <v>19260</v>
      </c>
      <c r="P127" s="211"/>
      <c r="Q127" s="152"/>
      <c r="R127" s="150" t="str">
        <f ca="1">IF(ISERROR($V127),"",OFFSET('Smelter Look-up'!$C$4,$V127-4,0)&amp;"")</f>
        <v>Gem (Jiangsu) Cobalt Industry Co., Ltd.</v>
      </c>
      <c r="S127" s="156" t="str">
        <f t="shared" ca="1" si="5"/>
        <v>CN</v>
      </c>
      <c r="T127" s="156" t="str">
        <f ca="1">IF(B127="","",IF(ISERROR(MATCH($J127,SorP!$B$1:$B$6226,0)),"",INDIRECT("'SorP'!$A$"&amp;MATCH($S127&amp;$J127,SorP!C:C,0))))</f>
        <v>CN-JS</v>
      </c>
      <c r="U127" s="169"/>
      <c r="V127" s="170">
        <f>IF(C127="",NA(),MATCH($B127&amp;$C127,'Smelter Look-up'!$J:$J,0))</f>
        <v>30</v>
      </c>
      <c r="X127" s="171">
        <f t="shared" ref="X127:X190" si="6">IF(AND(C127="Smelter not listed",OR(LEN(D127)=0,LEN(E127)=0)),1,0)</f>
        <v>0</v>
      </c>
      <c r="AB127" s="171" t="str">
        <f t="shared" ref="AB127:AB190" si="7">B127&amp;C127</f>
        <v>CobaltGem (Jiangsu) Cobalt Industry Co., Ltd.</v>
      </c>
    </row>
    <row r="128" spans="1:28" s="171" customFormat="1" ht="25.5">
      <c r="A128" s="156" t="s">
        <v>19297</v>
      </c>
      <c r="B128" s="150" t="s">
        <v>19298</v>
      </c>
      <c r="C128" s="153" t="s">
        <v>19299</v>
      </c>
      <c r="D128" s="150"/>
      <c r="E128" s="150" t="s">
        <v>266</v>
      </c>
      <c r="F128" s="150" t="s">
        <v>19297</v>
      </c>
      <c r="G128" s="150" t="s">
        <v>12</v>
      </c>
      <c r="H128" s="208"/>
      <c r="I128" s="209" t="s">
        <v>19300</v>
      </c>
      <c r="J128" s="209" t="s">
        <v>5913</v>
      </c>
      <c r="K128" s="151"/>
      <c r="L128" s="151"/>
      <c r="M128" s="151"/>
      <c r="N128" s="151"/>
      <c r="O128" s="151"/>
      <c r="P128" s="211"/>
      <c r="Q128" s="152"/>
      <c r="R128" s="150" t="str">
        <f ca="1">IF(ISERROR($V128),"",OFFSET('Smelter Look-up'!$C$4,$V128-4,0)&amp;"")</f>
        <v/>
      </c>
      <c r="S128" s="156" t="str">
        <f t="shared" ref="S128:S191" ca="1" si="8">IF(B128="","",IF(ISERROR(MATCH($E128,CL,0)),"Unknown",INDIRECT("'C'!$A$"&amp;MATCH($E128,CL,0)+1)))</f>
        <v>ID</v>
      </c>
      <c r="T128" s="156" t="str">
        <f ca="1">IF(B128="","",IF(ISERROR(MATCH($J128,SorP!$B$1:$B$6226,0)),"",INDIRECT("'SorP'!$A$"&amp;MATCH($S128&amp;$J128,SorP!C:C,0))))</f>
        <v>ID-BB</v>
      </c>
      <c r="U128" s="169"/>
      <c r="V128" s="170" t="e">
        <f>IF(C128="",NA(),MATCH($B128&amp;$C128,'Smelter Look-up'!$J:$J,0))</f>
        <v>#N/A</v>
      </c>
      <c r="X128" s="171">
        <f t="shared" si="6"/>
        <v>0</v>
      </c>
      <c r="AB128" s="171" t="str">
        <f t="shared" si="7"/>
        <v>TinPT Bangka Serumpun</v>
      </c>
    </row>
    <row r="129" spans="1:28" s="171" customFormat="1" ht="25.5">
      <c r="A129" s="156" t="s">
        <v>19301</v>
      </c>
      <c r="B129" s="150" t="s">
        <v>19298</v>
      </c>
      <c r="C129" s="153" t="s">
        <v>19302</v>
      </c>
      <c r="D129" s="150"/>
      <c r="E129" s="150" t="s">
        <v>266</v>
      </c>
      <c r="F129" s="150" t="s">
        <v>19301</v>
      </c>
      <c r="G129" s="150" t="s">
        <v>12</v>
      </c>
      <c r="H129" s="208"/>
      <c r="I129" s="209" t="s">
        <v>19303</v>
      </c>
      <c r="J129" s="209" t="s">
        <v>5913</v>
      </c>
      <c r="K129" s="151"/>
      <c r="L129" s="151"/>
      <c r="M129" s="151"/>
      <c r="N129" s="151"/>
      <c r="O129" s="151"/>
      <c r="P129" s="211"/>
      <c r="Q129" s="152"/>
      <c r="R129" s="150" t="str">
        <f ca="1">IF(ISERROR($V129),"",OFFSET('Smelter Look-up'!$C$4,$V129-4,0)&amp;"")</f>
        <v/>
      </c>
      <c r="S129" s="156" t="str">
        <f t="shared" ca="1" si="8"/>
        <v>ID</v>
      </c>
      <c r="T129" s="156" t="str">
        <f ca="1">IF(B129="","",IF(ISERROR(MATCH($J129,SorP!$B$1:$B$6226,0)),"",INDIRECT("'SorP'!$A$"&amp;MATCH($S129&amp;$J129,SorP!C:C,0))))</f>
        <v>ID-BB</v>
      </c>
      <c r="U129" s="169"/>
      <c r="V129" s="170" t="e">
        <f>IF(C129="",NA(),MATCH($B129&amp;$C129,'Smelter Look-up'!$J:$J,0))</f>
        <v>#N/A</v>
      </c>
      <c r="X129" s="171">
        <f t="shared" si="6"/>
        <v>0</v>
      </c>
      <c r="AB129" s="171" t="str">
        <f t="shared" si="7"/>
        <v>TinPT Menara Cipta Mulia</v>
      </c>
    </row>
    <row r="130" spans="1:28" s="171" customFormat="1" ht="25.5">
      <c r="A130" s="156" t="s">
        <v>19304</v>
      </c>
      <c r="B130" s="150" t="s">
        <v>19298</v>
      </c>
      <c r="C130" s="153" t="s">
        <v>19305</v>
      </c>
      <c r="D130" s="150"/>
      <c r="E130" s="150" t="s">
        <v>82</v>
      </c>
      <c r="F130" s="150" t="s">
        <v>19304</v>
      </c>
      <c r="G130" s="150" t="s">
        <v>12</v>
      </c>
      <c r="H130" s="208"/>
      <c r="I130" s="209" t="s">
        <v>19306</v>
      </c>
      <c r="J130" s="209" t="s">
        <v>216</v>
      </c>
      <c r="K130" s="151"/>
      <c r="L130" s="151"/>
      <c r="M130" s="151"/>
      <c r="N130" s="151"/>
      <c r="O130" s="151"/>
      <c r="P130" s="211"/>
      <c r="Q130" s="152"/>
      <c r="R130" s="150" t="str">
        <f ca="1">IF(ISERROR($V130),"",OFFSET('Smelter Look-up'!$C$4,$V130-4,0)&amp;"")</f>
        <v/>
      </c>
      <c r="S130" s="156" t="str">
        <f t="shared" ca="1" si="8"/>
        <v>TW</v>
      </c>
      <c r="T130" s="156" t="str">
        <f ca="1">IF(B130="","",IF(ISERROR(MATCH($J130,SorP!$B$1:$B$6226,0)),"",INDIRECT("'SorP'!$A$"&amp;MATCH($S130&amp;$J130,SorP!C:C,0))))</f>
        <v>TW-TAO</v>
      </c>
      <c r="U130" s="169"/>
      <c r="V130" s="170" t="e">
        <f>IF(C130="",NA(),MATCH($B130&amp;$C130,'Smelter Look-up'!$J:$J,0))</f>
        <v>#N/A</v>
      </c>
      <c r="X130" s="171">
        <f t="shared" si="6"/>
        <v>0</v>
      </c>
      <c r="AB130" s="171" t="str">
        <f t="shared" si="7"/>
        <v>TinRui Da Hung</v>
      </c>
    </row>
    <row r="131" spans="1:28" s="171" customFormat="1" ht="25.5">
      <c r="A131" s="156" t="s">
        <v>19307</v>
      </c>
      <c r="B131" s="150" t="s">
        <v>19298</v>
      </c>
      <c r="C131" s="153" t="s">
        <v>19308</v>
      </c>
      <c r="D131" s="150"/>
      <c r="E131" s="150" t="s">
        <v>266</v>
      </c>
      <c r="F131" s="150" t="s">
        <v>19307</v>
      </c>
      <c r="G131" s="150" t="s">
        <v>12</v>
      </c>
      <c r="H131" s="208"/>
      <c r="I131" s="209" t="s">
        <v>19309</v>
      </c>
      <c r="J131" s="209" t="s">
        <v>5913</v>
      </c>
      <c r="K131" s="151"/>
      <c r="L131" s="151"/>
      <c r="M131" s="151"/>
      <c r="N131" s="151"/>
      <c r="O131" s="151"/>
      <c r="P131" s="211"/>
      <c r="Q131" s="152"/>
      <c r="R131" s="150" t="str">
        <f ca="1">IF(ISERROR($V131),"",OFFSET('Smelter Look-up'!$C$4,$V131-4,0)&amp;"")</f>
        <v/>
      </c>
      <c r="S131" s="156" t="str">
        <f t="shared" ca="1" si="8"/>
        <v>ID</v>
      </c>
      <c r="T131" s="156" t="str">
        <f ca="1">IF(B131="","",IF(ISERROR(MATCH($J131,SorP!$B$1:$B$6226,0)),"",INDIRECT("'SorP'!$A$"&amp;MATCH($S131&amp;$J131,SorP!C:C,0))))</f>
        <v>ID-BB</v>
      </c>
      <c r="U131" s="169"/>
      <c r="V131" s="170" t="e">
        <f>IF(C131="",NA(),MATCH($B131&amp;$C131,'Smelter Look-up'!$J:$J,0))</f>
        <v>#N/A</v>
      </c>
      <c r="X131" s="171">
        <f t="shared" si="6"/>
        <v>0</v>
      </c>
      <c r="AB131" s="171" t="str">
        <f t="shared" si="7"/>
        <v>TinPT Timah Tbk Mentok</v>
      </c>
    </row>
    <row r="132" spans="1:28" s="171" customFormat="1" ht="20.25">
      <c r="A132" s="156" t="s">
        <v>19310</v>
      </c>
      <c r="B132" s="150" t="s">
        <v>19298</v>
      </c>
      <c r="C132" s="153" t="s">
        <v>19311</v>
      </c>
      <c r="D132" s="150"/>
      <c r="E132" s="150" t="s">
        <v>266</v>
      </c>
      <c r="F132" s="150" t="s">
        <v>19310</v>
      </c>
      <c r="G132" s="150" t="s">
        <v>12</v>
      </c>
      <c r="H132" s="208"/>
      <c r="I132" s="209" t="s">
        <v>19312</v>
      </c>
      <c r="J132" s="209" t="s">
        <v>5923</v>
      </c>
      <c r="K132" s="151"/>
      <c r="L132" s="151"/>
      <c r="M132" s="151"/>
      <c r="N132" s="151"/>
      <c r="O132" s="151"/>
      <c r="P132" s="211"/>
      <c r="Q132" s="152"/>
      <c r="R132" s="150" t="str">
        <f ca="1">IF(ISERROR($V132),"",OFFSET('Smelter Look-up'!$C$4,$V132-4,0)&amp;"")</f>
        <v/>
      </c>
      <c r="S132" s="156" t="str">
        <f t="shared" ca="1" si="8"/>
        <v>ID</v>
      </c>
      <c r="T132" s="156" t="str">
        <f ca="1">IF(B132="","",IF(ISERROR(MATCH($J132,SorP!$B$1:$B$6226,0)),"",INDIRECT("'SorP'!$A$"&amp;MATCH($S132&amp;$J132,SorP!C:C,0))))</f>
        <v>ID-RI</v>
      </c>
      <c r="U132" s="169"/>
      <c r="V132" s="170" t="e">
        <f>IF(C132="",NA(),MATCH($B132&amp;$C132,'Smelter Look-up'!$J:$J,0))</f>
        <v>#N/A</v>
      </c>
      <c r="X132" s="171">
        <f t="shared" si="6"/>
        <v>0</v>
      </c>
      <c r="AB132" s="171" t="str">
        <f t="shared" si="7"/>
        <v>TinPT Timah Tbk Kundur</v>
      </c>
    </row>
    <row r="133" spans="1:28" s="171" customFormat="1" ht="25.5">
      <c r="A133" s="156" t="s">
        <v>19313</v>
      </c>
      <c r="B133" s="150" t="s">
        <v>19298</v>
      </c>
      <c r="C133" s="153" t="s">
        <v>19314</v>
      </c>
      <c r="D133" s="150"/>
      <c r="E133" s="150" t="s">
        <v>266</v>
      </c>
      <c r="F133" s="150" t="s">
        <v>19313</v>
      </c>
      <c r="G133" s="150" t="s">
        <v>12</v>
      </c>
      <c r="H133" s="208"/>
      <c r="I133" s="209" t="s">
        <v>19315</v>
      </c>
      <c r="J133" s="209" t="s">
        <v>5913</v>
      </c>
      <c r="K133" s="151"/>
      <c r="L133" s="151"/>
      <c r="M133" s="151"/>
      <c r="N133" s="151"/>
      <c r="O133" s="151"/>
      <c r="P133" s="211"/>
      <c r="Q133" s="152"/>
      <c r="R133" s="150" t="str">
        <f ca="1">IF(ISERROR($V133),"",OFFSET('Smelter Look-up'!$C$4,$V133-4,0)&amp;"")</f>
        <v/>
      </c>
      <c r="S133" s="156" t="str">
        <f t="shared" ca="1" si="8"/>
        <v>ID</v>
      </c>
      <c r="T133" s="156" t="str">
        <f ca="1">IF(B133="","",IF(ISERROR(MATCH($J133,SorP!$B$1:$B$6226,0)),"",INDIRECT("'SorP'!$A$"&amp;MATCH($S133&amp;$J133,SorP!C:C,0))))</f>
        <v>ID-BB</v>
      </c>
      <c r="U133" s="169"/>
      <c r="V133" s="170" t="e">
        <f>IF(C133="",NA(),MATCH($B133&amp;$C133,'Smelter Look-up'!$J:$J,0))</f>
        <v>#N/A</v>
      </c>
      <c r="X133" s="171">
        <f t="shared" si="6"/>
        <v>0</v>
      </c>
      <c r="AB133" s="171" t="str">
        <f t="shared" si="7"/>
        <v>TinPT Refined Bangka Tin</v>
      </c>
    </row>
    <row r="134" spans="1:28" s="171" customFormat="1" ht="25.5">
      <c r="A134" s="156" t="s">
        <v>19316</v>
      </c>
      <c r="B134" s="150" t="s">
        <v>19298</v>
      </c>
      <c r="C134" s="153" t="s">
        <v>19317</v>
      </c>
      <c r="D134" s="150"/>
      <c r="E134" s="150" t="s">
        <v>266</v>
      </c>
      <c r="F134" s="150" t="s">
        <v>19316</v>
      </c>
      <c r="G134" s="150" t="s">
        <v>12</v>
      </c>
      <c r="H134" s="208"/>
      <c r="I134" s="209" t="s">
        <v>19315</v>
      </c>
      <c r="J134" s="209" t="s">
        <v>5913</v>
      </c>
      <c r="K134" s="151"/>
      <c r="L134" s="151"/>
      <c r="M134" s="151"/>
      <c r="N134" s="151"/>
      <c r="O134" s="151"/>
      <c r="P134" s="211"/>
      <c r="Q134" s="152"/>
      <c r="R134" s="150" t="str">
        <f ca="1">IF(ISERROR($V134),"",OFFSET('Smelter Look-up'!$C$4,$V134-4,0)&amp;"")</f>
        <v/>
      </c>
      <c r="S134" s="156" t="str">
        <f t="shared" ca="1" si="8"/>
        <v>ID</v>
      </c>
      <c r="T134" s="156" t="str">
        <f ca="1">IF(B134="","",IF(ISERROR(MATCH($J134,SorP!$B$1:$B$6226,0)),"",INDIRECT("'SorP'!$A$"&amp;MATCH($S134&amp;$J134,SorP!C:C,0))))</f>
        <v>ID-BB</v>
      </c>
      <c r="U134" s="169"/>
      <c r="V134" s="170" t="e">
        <f>IF(C134="",NA(),MATCH($B134&amp;$C134,'Smelter Look-up'!$J:$J,0))</f>
        <v>#N/A</v>
      </c>
      <c r="X134" s="171">
        <f t="shared" si="6"/>
        <v>0</v>
      </c>
      <c r="AB134" s="171" t="str">
        <f t="shared" si="7"/>
        <v>TinPT Artha Cipta Langgeng</v>
      </c>
    </row>
    <row r="135" spans="1:28" s="171" customFormat="1" ht="20.25">
      <c r="A135" s="156" t="s">
        <v>19318</v>
      </c>
      <c r="B135" s="150" t="s">
        <v>19298</v>
      </c>
      <c r="C135" s="153" t="s">
        <v>19319</v>
      </c>
      <c r="D135" s="150"/>
      <c r="E135" s="150" t="s">
        <v>2127</v>
      </c>
      <c r="F135" s="150" t="s">
        <v>19318</v>
      </c>
      <c r="G135" s="150" t="s">
        <v>12</v>
      </c>
      <c r="H135" s="208"/>
      <c r="I135" s="209" t="s">
        <v>19320</v>
      </c>
      <c r="J135" s="209" t="s">
        <v>9237</v>
      </c>
      <c r="K135" s="151"/>
      <c r="L135" s="151"/>
      <c r="M135" s="151"/>
      <c r="N135" s="151"/>
      <c r="O135" s="151"/>
      <c r="P135" s="211"/>
      <c r="Q135" s="152"/>
      <c r="R135" s="150" t="str">
        <f ca="1">IF(ISERROR($V135),"",OFFSET('Smelter Look-up'!$C$4,$V135-4,0)&amp;"")</f>
        <v/>
      </c>
      <c r="S135" s="156" t="str">
        <f t="shared" ca="1" si="8"/>
        <v>PE</v>
      </c>
      <c r="T135" s="156" t="str">
        <f ca="1">IF(B135="","",IF(ISERROR(MATCH($J135,SorP!$B$1:$B$6226,0)),"",INDIRECT("'SorP'!$A$"&amp;MATCH($S135&amp;$J135,SorP!C:C,0))))</f>
        <v>PE-ICA</v>
      </c>
      <c r="U135" s="169"/>
      <c r="V135" s="170" t="e">
        <f>IF(C135="",NA(),MATCH($B135&amp;$C135,'Smelter Look-up'!$J:$J,0))</f>
        <v>#N/A</v>
      </c>
      <c r="X135" s="171">
        <f t="shared" si="6"/>
        <v>0</v>
      </c>
      <c r="AB135" s="171" t="str">
        <f t="shared" si="7"/>
        <v>TinMinsur</v>
      </c>
    </row>
    <row r="136" spans="1:28" s="171" customFormat="1" ht="20.25">
      <c r="A136" s="156" t="s">
        <v>19321</v>
      </c>
      <c r="B136" s="150" t="s">
        <v>19298</v>
      </c>
      <c r="C136" s="153" t="s">
        <v>19322</v>
      </c>
      <c r="D136" s="150"/>
      <c r="E136" s="150" t="s">
        <v>2052</v>
      </c>
      <c r="F136" s="150" t="s">
        <v>19321</v>
      </c>
      <c r="G136" s="150" t="s">
        <v>12</v>
      </c>
      <c r="H136" s="208"/>
      <c r="I136" s="209" t="s">
        <v>19323</v>
      </c>
      <c r="J136" s="209" t="s">
        <v>8801</v>
      </c>
      <c r="K136" s="151"/>
      <c r="L136" s="151"/>
      <c r="M136" s="151"/>
      <c r="N136" s="151"/>
      <c r="O136" s="151"/>
      <c r="P136" s="211"/>
      <c r="Q136" s="152"/>
      <c r="R136" s="150" t="str">
        <f ca="1">IF(ISERROR($V136),"",OFFSET('Smelter Look-up'!$C$4,$V136-4,0)&amp;"")</f>
        <v/>
      </c>
      <c r="S136" s="156" t="str">
        <f t="shared" ca="1" si="8"/>
        <v>MY</v>
      </c>
      <c r="T136" s="156" t="str">
        <f ca="1">IF(B136="","",IF(ISERROR(MATCH($J136,SorP!$B$1:$B$6226,0)),"",INDIRECT("'SorP'!$A$"&amp;MATCH($S136&amp;$J136,SorP!C:C,0))))</f>
        <v>MY-07</v>
      </c>
      <c r="U136" s="169"/>
      <c r="V136" s="170" t="e">
        <f>IF(C136="",NA(),MATCH($B136&amp;$C136,'Smelter Look-up'!$J:$J,0))</f>
        <v>#N/A</v>
      </c>
      <c r="X136" s="171">
        <f t="shared" si="6"/>
        <v>0</v>
      </c>
      <c r="AB136" s="171" t="str">
        <f t="shared" si="7"/>
        <v>TinMalaysia Smelting Corporation (MSC)</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&amp;C&amp;"Calibri"&amp;16&amp;KFFFF00 Vertraulich/Confidential&amp;1#_x000D_&amp;"Verdana"&amp;10&amp;K000000&amp;P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MRS Electronic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Andrea Mattos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andrea.mattos@mrs-electronic.com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+4974128071145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Andrea Mattos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andrea.mattos@mrs-electronic.com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+4974128071145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45470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Yes</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75%</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75%</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No</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https://www.mrs-electronic.com/en/company/about-mrs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headerFooter>
    <oddHeader>&amp;C&amp;"Calibri"&amp;16&amp;KFFFF00 Vertraulich/Confidential&amp;1#_x000D_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&amp;C&amp;"Calibri"&amp;16&amp;KFFFF00 Vertraulich/Confidential&amp;1#_x000D_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&amp;C&amp;"Calibri"&amp;16&amp;KFFFF00 Vertraulich/Confidential&amp;1#_x000D_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576AE47-25E7-4AFF-AF22-76C6A35CEC9C}"/>
    </customSheetView>
    <customSheetView guid="{C59130F4-2E03-5E48-94CE-6E4A0484DB9E}" showAutoFilter="1">
      <selection activeCell="E4" sqref="E4"/>
      <pageMargins left="0" right="0" top="0" bottom="0" header="0" footer="0"/>
      <pageSetup paperSize="9" orientation="portrait"/>
      <headerFooter alignWithMargins="0"/>
      <autoFilter ref="B1:N1" xr:uid="{A64A0073-10EF-4F17-A6BC-BE6F13AD0E41}"/>
    </customSheetView>
  </customSheetViews>
  <phoneticPr fontId="84" type="noConversion"/>
  <pageMargins left="0.75" right="0.75" top="1" bottom="1" header="0.3" footer="0.3"/>
  <pageSetup paperSize="9" orientation="portrait" r:id="rId1"/>
  <headerFooter>
    <oddHeader>&amp;C&amp;"Calibri"&amp;16&amp;KFFFF00 Vertraulich/Confidential&amp;1#_x000D_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Usama Mushtaq Bhutta</cp:lastModifiedBy>
  <cp:revision/>
  <dcterms:created xsi:type="dcterms:W3CDTF">2010-06-21T21:00:23Z</dcterms:created>
  <dcterms:modified xsi:type="dcterms:W3CDTF">2024-06-27T11:36:53Z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b5449c74-8f61-46c8-873e-2b574e5a60e7_Enabled">
    <vt:lpwstr>true</vt:lpwstr>
  </property>
  <property fmtid="{D5CDD505-2E9C-101B-9397-08002B2CF9AE}" pid="5" name="MSIP_Label_b5449c74-8f61-46c8-873e-2b574e5a60e7_SetDate">
    <vt:lpwstr>2024-06-27T11:16:37Z</vt:lpwstr>
  </property>
  <property fmtid="{D5CDD505-2E9C-101B-9397-08002B2CF9AE}" pid="6" name="MSIP_Label_b5449c74-8f61-46c8-873e-2b574e5a60e7_Method">
    <vt:lpwstr>Privileged</vt:lpwstr>
  </property>
  <property fmtid="{D5CDD505-2E9C-101B-9397-08002B2CF9AE}" pid="7" name="MSIP_Label_b5449c74-8f61-46c8-873e-2b574e5a60e7_Name">
    <vt:lpwstr>Vertraulich</vt:lpwstr>
  </property>
  <property fmtid="{D5CDD505-2E9C-101B-9397-08002B2CF9AE}" pid="8" name="MSIP_Label_b5449c74-8f61-46c8-873e-2b574e5a60e7_SiteId">
    <vt:lpwstr>5f25a313-e8c7-429f-8e65-47bf43cd7d2e</vt:lpwstr>
  </property>
  <property fmtid="{D5CDD505-2E9C-101B-9397-08002B2CF9AE}" pid="9" name="MSIP_Label_b5449c74-8f61-46c8-873e-2b574e5a60e7_ActionId">
    <vt:lpwstr>093d99fb-3a41-49ef-9383-e46acdc41a5e</vt:lpwstr>
  </property>
  <property fmtid="{D5CDD505-2E9C-101B-9397-08002B2CF9AE}" pid="10" name="MSIP_Label_b5449c74-8f61-46c8-873e-2b574e5a60e7_ContentBits">
    <vt:lpwstr>1</vt:lpwstr>
  </property>
</Properties>
</file>